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autoCompressPictures="0"/>
  <xr:revisionPtr revIDLastSave="5" documentId="8_{40B67F69-16BB-41FD-A5FA-BB667F18D99B}" xr6:coauthVersionLast="47" xr6:coauthVersionMax="47" xr10:uidLastSave="{59D222C4-F019-4A1B-96E3-1AB4F485E299}"/>
  <bookViews>
    <workbookView xWindow="-120" yWindow="-120" windowWidth="29040" windowHeight="15720" activeTab="1" xr2:uid="{00000000-000D-0000-FFFF-FFFF00000000}"/>
  </bookViews>
  <sheets>
    <sheet name="Start" sheetId="2" r:id="rId1"/>
    <sheet name="Yearly Calendar" sheetId="1" r:id="rId2"/>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'Yearly Calendar'!$B$1:$U$51</definedName>
    <definedName name="SepSun1">DATE(CalendarYear,9,1)-WEEKDAY(DATE(CalendarYear,9,1))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1" i="1" l="1"/>
  <c r="P51" i="1"/>
  <c r="O51" i="1"/>
  <c r="N51" i="1"/>
  <c r="M51" i="1"/>
  <c r="L51" i="1"/>
  <c r="K51" i="1"/>
  <c r="Q50" i="1"/>
  <c r="P50" i="1"/>
  <c r="O50" i="1"/>
  <c r="N50" i="1"/>
  <c r="M50" i="1"/>
  <c r="L50" i="1"/>
  <c r="K50" i="1"/>
  <c r="Q49" i="1"/>
  <c r="P49" i="1"/>
  <c r="O49" i="1"/>
  <c r="N49" i="1"/>
  <c r="M49" i="1"/>
  <c r="L49" i="1"/>
  <c r="K49" i="1"/>
  <c r="Q48" i="1"/>
  <c r="P48" i="1"/>
  <c r="O48" i="1"/>
  <c r="N48" i="1"/>
  <c r="M48" i="1"/>
  <c r="L48" i="1"/>
  <c r="K48" i="1"/>
  <c r="Q47" i="1"/>
  <c r="P47" i="1"/>
  <c r="O47" i="1"/>
  <c r="N47" i="1"/>
  <c r="M47" i="1"/>
  <c r="L47" i="1"/>
  <c r="K47" i="1"/>
  <c r="Q46" i="1"/>
  <c r="P46" i="1"/>
  <c r="O46" i="1"/>
  <c r="N46" i="1"/>
  <c r="M46" i="1"/>
  <c r="L46" i="1"/>
  <c r="K46" i="1"/>
  <c r="I51" i="1"/>
  <c r="H51" i="1"/>
  <c r="G51" i="1"/>
  <c r="F51" i="1"/>
  <c r="E51" i="1"/>
  <c r="D51" i="1"/>
  <c r="C51" i="1"/>
  <c r="I50" i="1"/>
  <c r="H50" i="1"/>
  <c r="G50" i="1"/>
  <c r="F50" i="1"/>
  <c r="E50" i="1"/>
  <c r="D50" i="1"/>
  <c r="C50" i="1"/>
  <c r="I49" i="1"/>
  <c r="H49" i="1"/>
  <c r="G49" i="1"/>
  <c r="F49" i="1"/>
  <c r="E49" i="1"/>
  <c r="D49" i="1"/>
  <c r="C49" i="1"/>
  <c r="I48" i="1"/>
  <c r="H48" i="1"/>
  <c r="G48" i="1"/>
  <c r="F48" i="1"/>
  <c r="E48" i="1"/>
  <c r="D48" i="1"/>
  <c r="C48" i="1"/>
  <c r="I47" i="1"/>
  <c r="H47" i="1"/>
  <c r="G47" i="1"/>
  <c r="F47" i="1"/>
  <c r="E47" i="1"/>
  <c r="D47" i="1"/>
  <c r="C47" i="1"/>
  <c r="I46" i="1"/>
  <c r="H46" i="1"/>
  <c r="G46" i="1"/>
  <c r="F46" i="1"/>
  <c r="E46" i="1"/>
  <c r="D46" i="1"/>
  <c r="C46" i="1"/>
  <c r="Q43" i="1"/>
  <c r="P43" i="1"/>
  <c r="O43" i="1"/>
  <c r="N43" i="1"/>
  <c r="M43" i="1"/>
  <c r="L43" i="1"/>
  <c r="K43" i="1"/>
  <c r="Q42" i="1"/>
  <c r="P42" i="1"/>
  <c r="O42" i="1"/>
  <c r="N42" i="1"/>
  <c r="M42" i="1"/>
  <c r="L42" i="1"/>
  <c r="K42" i="1"/>
  <c r="Q41" i="1"/>
  <c r="P41" i="1"/>
  <c r="O41" i="1"/>
  <c r="N41" i="1"/>
  <c r="M41" i="1"/>
  <c r="L41" i="1"/>
  <c r="K41" i="1"/>
  <c r="Q40" i="1"/>
  <c r="P40" i="1"/>
  <c r="O40" i="1"/>
  <c r="N40" i="1"/>
  <c r="M40" i="1"/>
  <c r="L40" i="1"/>
  <c r="K40" i="1"/>
  <c r="Q39" i="1"/>
  <c r="P39" i="1"/>
  <c r="O39" i="1"/>
  <c r="N39" i="1"/>
  <c r="M39" i="1"/>
  <c r="L39" i="1"/>
  <c r="K39" i="1"/>
  <c r="Q38" i="1"/>
  <c r="P38" i="1"/>
  <c r="O38" i="1"/>
  <c r="N38" i="1"/>
  <c r="M38" i="1"/>
  <c r="L38" i="1"/>
  <c r="K38" i="1"/>
  <c r="I43" i="1"/>
  <c r="H43" i="1"/>
  <c r="G43" i="1"/>
  <c r="F43" i="1"/>
  <c r="E43" i="1"/>
  <c r="D43" i="1"/>
  <c r="C43" i="1"/>
  <c r="I42" i="1"/>
  <c r="H42" i="1"/>
  <c r="G42" i="1"/>
  <c r="F42" i="1"/>
  <c r="E42" i="1"/>
  <c r="D42" i="1"/>
  <c r="C42" i="1"/>
  <c r="I41" i="1"/>
  <c r="H41" i="1"/>
  <c r="G41" i="1"/>
  <c r="F41" i="1"/>
  <c r="E41" i="1"/>
  <c r="D41" i="1"/>
  <c r="C41" i="1"/>
  <c r="I40" i="1"/>
  <c r="H40" i="1"/>
  <c r="G40" i="1"/>
  <c r="F40" i="1"/>
  <c r="E40" i="1"/>
  <c r="D40" i="1"/>
  <c r="C40" i="1"/>
  <c r="I39" i="1"/>
  <c r="H39" i="1"/>
  <c r="G39" i="1"/>
  <c r="F39" i="1"/>
  <c r="E39" i="1"/>
  <c r="D39" i="1"/>
  <c r="C39" i="1"/>
  <c r="I38" i="1"/>
  <c r="H38" i="1"/>
  <c r="G38" i="1"/>
  <c r="F38" i="1"/>
  <c r="E38" i="1"/>
  <c r="D38" i="1"/>
  <c r="C38"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Q31" i="1"/>
  <c r="P31" i="1"/>
  <c r="O31" i="1"/>
  <c r="N31" i="1"/>
  <c r="M31" i="1"/>
  <c r="L31" i="1"/>
  <c r="K31" i="1"/>
  <c r="Q30" i="1"/>
  <c r="P30" i="1"/>
  <c r="O30" i="1"/>
  <c r="N30" i="1"/>
  <c r="M30" i="1"/>
  <c r="L30" i="1"/>
  <c r="K30"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I31" i="1"/>
  <c r="H31" i="1"/>
  <c r="G31" i="1"/>
  <c r="F31" i="1"/>
  <c r="E31" i="1"/>
  <c r="D31" i="1"/>
  <c r="C31" i="1"/>
  <c r="I30" i="1"/>
  <c r="H30" i="1"/>
  <c r="G30" i="1"/>
  <c r="F30" i="1"/>
  <c r="E30" i="1"/>
  <c r="D30" i="1"/>
  <c r="C30"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Q22" i="1"/>
  <c r="P22" i="1"/>
  <c r="O22" i="1"/>
  <c r="N22" i="1"/>
  <c r="M22" i="1"/>
  <c r="L22" i="1"/>
  <c r="K22"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I22" i="1"/>
  <c r="H22" i="1"/>
  <c r="G22" i="1"/>
  <c r="F22" i="1"/>
  <c r="E22" i="1"/>
  <c r="D22" i="1"/>
  <c r="C22"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Q13" i="1"/>
  <c r="P13" i="1"/>
  <c r="O13" i="1"/>
  <c r="N13" i="1"/>
  <c r="M13" i="1"/>
  <c r="L13" i="1"/>
  <c r="K13" i="1"/>
  <c r="I18" i="1"/>
  <c r="H18" i="1"/>
  <c r="G18" i="1"/>
  <c r="F18" i="1"/>
  <c r="E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I13" i="1"/>
  <c r="H13" i="1"/>
  <c r="G13" i="1"/>
  <c r="F13" i="1"/>
  <c r="E13" i="1"/>
  <c r="D13" i="1"/>
  <c r="C13"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<sst xmlns="http://schemas.openxmlformats.org/spreadsheetml/2006/main" count="128" uniqueCount="49">
  <si>
    <t>JANUARY</t>
  </si>
  <si>
    <t>FEBRUARY</t>
  </si>
  <si>
    <t>MARCH</t>
  </si>
  <si>
    <t>APRIL</t>
  </si>
  <si>
    <t>MAY</t>
  </si>
  <si>
    <t>JUNE</t>
  </si>
  <si>
    <t>JULY</t>
  </si>
  <si>
    <t>AUGUST</t>
  </si>
  <si>
    <t>SEPTEMBER</t>
  </si>
  <si>
    <t>OCTOBER</t>
  </si>
  <si>
    <t>NOVEMBER</t>
  </si>
  <si>
    <t>DECEMBER</t>
  </si>
  <si>
    <t>JANUARY 1</t>
  </si>
  <si>
    <t>NEW YEAR'S DAY</t>
  </si>
  <si>
    <t>SUN</t>
  </si>
  <si>
    <t>MON</t>
  </si>
  <si>
    <t>TUE</t>
  </si>
  <si>
    <t>WED</t>
  </si>
  <si>
    <t>FRI</t>
  </si>
  <si>
    <t>SAT</t>
  </si>
  <si>
    <t>THU</t>
  </si>
  <si>
    <t>ABOUT THIS TEMPLATE</t>
  </si>
  <si>
    <t>Use this template to create a personal small business calendar of any year.</t>
  </si>
  <si>
    <t>Fill in Company Name and contact details and add Company logo.</t>
  </si>
  <si>
    <t>Select year and enter important dates and occasions.</t>
  </si>
  <si>
    <t>Note: </t>
  </si>
  <si>
    <t>Use spinner to change the calendar year</t>
  </si>
  <si>
    <t>Logo placeholder is in this cell.</t>
  </si>
  <si>
    <t>To learn more about tables, press SHIFT and then F10 within a table, select the TABLE option, and then select ALTERNATIVE TEXT.</t>
  </si>
  <si>
    <t xml:space="preserve">Additional instructions have been provided in column A in YEARLY CALENDAR worksheet. This text has been intentionally hidden. To remove text, select column A, then select DELETE. </t>
  </si>
  <si>
    <t>February 19</t>
  </si>
  <si>
    <t>PRESIDENTS' DAY</t>
  </si>
  <si>
    <t>STAFF TRAINING DAY</t>
  </si>
  <si>
    <t>March 28</t>
  </si>
  <si>
    <t>March 29</t>
  </si>
  <si>
    <t>GOOD FRIDAY</t>
  </si>
  <si>
    <t>May 27</t>
  </si>
  <si>
    <t>MEMORIAL DAY</t>
  </si>
  <si>
    <t>July 4</t>
  </si>
  <si>
    <t>INDEPENDENCE DAY</t>
  </si>
  <si>
    <t>July 29</t>
  </si>
  <si>
    <t>October 11</t>
  </si>
  <si>
    <t>Nov 27 - 29</t>
  </si>
  <si>
    <t>THANKSVING BREAK</t>
  </si>
  <si>
    <t>December 23 - 27</t>
  </si>
  <si>
    <t>CHRISTMAS BREAK</t>
  </si>
  <si>
    <t>December 31</t>
  </si>
  <si>
    <t>NEW YEARS EVE</t>
  </si>
  <si>
    <t>IMPORTANT DATES - CLC Closures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</si>
</sst>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25"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0" tint="-0.249977111117893"/>
      <name val="Calibri"/>
      <family val="2"/>
      <scheme val="minor"/>
    </font>
    <font>
      <sz val="9"/>
      <name val="Calibri"/>
      <family val="2"/>
      <scheme val="minor"/>
    </font>
  </fonts>
  <fills count="6">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right/>
      <top/>
      <bottom style="thick">
        <color theme="4" tint="0.499984740745262"/>
      </bottom>
      <diagonal/>
    </border>
  </borders>
  <cellStyleXfs count="2">
    <xf numFmtId="0" fontId="0" fillId="0" borderId="0"/>
    <xf numFmtId="0" fontId="20" fillId="0" borderId="1" applyNumberFormat="0" applyFill="0" applyAlignment="0" applyProtection="0"/>
  </cellStyleXfs>
  <cellXfs count="41">
    <xf numFmtId="0" fontId="0" fillId="0" borderId="0" xfId="0"/>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7" fillId="0" borderId="0" xfId="0" applyFont="1"/>
    <xf numFmtId="0" fontId="0" fillId="2" borderId="0" xfId="0" applyFill="1"/>
    <xf numFmtId="164" fontId="0" fillId="2" borderId="0" xfId="0" applyNumberFormat="1" applyFill="1"/>
    <xf numFmtId="49" fontId="0" fillId="0" borderId="0" xfId="0" applyNumberFormat="1"/>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11" fillId="0" borderId="0" xfId="0" applyFont="1"/>
    <xf numFmtId="49" fontId="14"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7" fillId="0" borderId="0" xfId="0" applyNumberFormat="1" applyFont="1"/>
    <xf numFmtId="49" fontId="18" fillId="0" borderId="0" xfId="0" applyNumberFormat="1" applyFont="1" applyAlignment="1">
      <alignment horizontal="left"/>
    </xf>
    <xf numFmtId="0" fontId="19" fillId="0" borderId="0" xfId="0" applyFont="1" applyAlignment="1">
      <alignment horizontal="center"/>
    </xf>
    <xf numFmtId="0" fontId="5" fillId="0" borderId="0" xfId="0" applyFont="1" applyAlignment="1">
      <alignment vertical="center" wrapText="1"/>
    </xf>
    <xf numFmtId="0" fontId="22" fillId="3" borderId="0" xfId="1" applyFont="1" applyFill="1" applyBorder="1" applyAlignment="1">
      <alignment horizontal="center" vertical="center"/>
    </xf>
    <xf numFmtId="0" fontId="4" fillId="0" borderId="0" xfId="0" applyFont="1" applyAlignment="1">
      <alignment vertical="center" wrapText="1"/>
    </xf>
    <xf numFmtId="0" fontId="21" fillId="0" borderId="0" xfId="0" applyFont="1" applyAlignment="1">
      <alignment wrapText="1"/>
    </xf>
    <xf numFmtId="0" fontId="0" fillId="0" borderId="0" xfId="0" applyAlignment="1">
      <alignment vertical="center"/>
    </xf>
    <xf numFmtId="165" fontId="0" fillId="0" borderId="0" xfId="0" applyNumberFormat="1" applyAlignment="1">
      <alignment wrapText="1"/>
    </xf>
    <xf numFmtId="165" fontId="3" fillId="0" borderId="0" xfId="0" applyNumberFormat="1" applyFont="1" applyAlignment="1">
      <alignment vertical="center"/>
    </xf>
    <xf numFmtId="165" fontId="0" fillId="0" borderId="0" xfId="0" applyNumberFormat="1"/>
    <xf numFmtId="0" fontId="2" fillId="0" borderId="0" xfId="0" applyFont="1" applyAlignment="1">
      <alignment vertical="center" wrapText="1"/>
    </xf>
    <xf numFmtId="0" fontId="15" fillId="0" borderId="0" xfId="0" applyFont="1" applyAlignment="1">
      <alignment horizontal="left" vertical="center" indent="2"/>
    </xf>
    <xf numFmtId="165" fontId="1" fillId="0" borderId="0" xfId="0" applyNumberFormat="1" applyFont="1" applyAlignment="1">
      <alignment vertical="center"/>
    </xf>
    <xf numFmtId="164" fontId="0" fillId="4" borderId="0" xfId="0" applyNumberFormat="1" applyFill="1" applyAlignment="1">
      <alignment horizontal="center"/>
    </xf>
    <xf numFmtId="164" fontId="0" fillId="5" borderId="0" xfId="0" applyNumberFormat="1" applyFill="1" applyAlignment="1">
      <alignment horizontal="center"/>
    </xf>
    <xf numFmtId="164" fontId="23" fillId="0" borderId="0" xfId="0" applyNumberFormat="1" applyFont="1" applyAlignment="1">
      <alignment horizontal="center"/>
    </xf>
    <xf numFmtId="0" fontId="23" fillId="0" borderId="0" xfId="0" applyFont="1"/>
    <xf numFmtId="49" fontId="24" fillId="0" borderId="0" xfId="0" applyNumberFormat="1" applyFont="1" applyAlignment="1">
      <alignment horizontal="left"/>
    </xf>
    <xf numFmtId="49" fontId="11" fillId="0" borderId="0" xfId="0" applyNumberFormat="1" applyFont="1" applyAlignment="1">
      <alignment horizontal="left"/>
    </xf>
    <xf numFmtId="0" fontId="8" fillId="3" borderId="0" xfId="0" applyFont="1" applyFill="1" applyAlignment="1">
      <alignment horizontal="left" vertical="center"/>
    </xf>
    <xf numFmtId="0" fontId="16" fillId="0" borderId="0" xfId="0" applyFont="1" applyAlignment="1">
      <alignment horizontal="left"/>
    </xf>
    <xf numFmtId="0" fontId="16" fillId="0" borderId="0" xfId="0" applyFont="1"/>
    <xf numFmtId="165" fontId="0" fillId="0" borderId="0" xfId="0" applyNumberFormat="1" applyAlignment="1">
      <alignment horizontal="center"/>
    </xf>
  </cellXfs>
  <cellStyles count="2">
    <cellStyle name="Heading 2" xfId="1" builtinId="17"/>
    <cellStyle name="Normal" xfId="0" builtinId="0" customBuiltin="1"/>
  </cellStyles>
  <dxfs count="108">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0" tint="-0.249977111117893"/>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0" tint="-0.249977111117893"/>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0" tint="-0.249977111117893"/>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37:I43" totalsRowShown="0" headerRowDxfId="107" dataDxfId="106">
  <autoFilter ref="C37:I43"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2:Q18" totalsRowShown="0" headerRowDxfId="26" dataDxfId="25">
  <autoFilter ref="K12:Q18"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37:Q43" totalsRowShown="0" headerRowDxfId="98" dataDxfId="97">
  <autoFilter ref="K37:Q43"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5:Q51" totalsRowShown="0" headerRowDxfId="89" dataDxfId="88">
  <autoFilter ref="K45:Q51"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5:I51" totalsRowShown="0" headerRowDxfId="80" dataDxfId="79">
  <autoFilter ref="C45:I51"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29:Q35" totalsRowShown="0" headerRowDxfId="71" dataDxfId="70">
  <autoFilter ref="K29:Q35"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29:I35" totalsRowShown="0" headerRowDxfId="62" dataDxfId="61">
  <autoFilter ref="C29:I35"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1:Q27" totalsRowShown="0" headerRowDxfId="53" dataDxfId="52">
  <autoFilter ref="K21:Q27"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1:I27" totalsRowShown="0" headerRowDxfId="44" dataDxfId="43">
  <autoFilter ref="C21:I27"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2:I18" totalsRowShown="0" headerRowDxfId="35" dataDxfId="34">
  <autoFilter ref="C12:I18"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workbookViewId="0"/>
  </sheetViews>
  <sheetFormatPr defaultRowHeight="11.25" x14ac:dyDescent="0.2"/>
  <cols>
    <col min="1" max="1" width="2.83203125" customWidth="1"/>
    <col min="2" max="2" width="92.83203125" style="24" customWidth="1"/>
    <col min="3" max="3" width="2.83203125" customWidth="1"/>
  </cols>
  <sheetData>
    <row r="1" spans="2:2" ht="30" customHeight="1" x14ac:dyDescent="0.2">
      <c r="B1" s="21" t="s">
        <v>21</v>
      </c>
    </row>
    <row r="2" spans="2:2" ht="30" customHeight="1" x14ac:dyDescent="0.2">
      <c r="B2" s="20" t="s">
        <v>22</v>
      </c>
    </row>
    <row r="3" spans="2:2" ht="30" customHeight="1" x14ac:dyDescent="0.2">
      <c r="B3" s="20" t="s">
        <v>23</v>
      </c>
    </row>
    <row r="4" spans="2:2" ht="30" customHeight="1" x14ac:dyDescent="0.2">
      <c r="B4" s="20" t="s">
        <v>24</v>
      </c>
    </row>
    <row r="5" spans="2:2" ht="30" customHeight="1" x14ac:dyDescent="0.25">
      <c r="B5" s="23" t="s">
        <v>25</v>
      </c>
    </row>
    <row r="6" spans="2:2" ht="65.25" customHeight="1" x14ac:dyDescent="0.2">
      <c r="B6" s="28" t="s">
        <v>29</v>
      </c>
    </row>
    <row r="7" spans="2:2" ht="30" x14ac:dyDescent="0.2">
      <c r="B7" s="22" t="s">
        <v>28</v>
      </c>
    </row>
    <row r="8" spans="2:2" ht="15" x14ac:dyDescent="0.2">
      <c r="B8"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M65"/>
  <sheetViews>
    <sheetView showGridLines="0" tabSelected="1" zoomScaleNormal="100" workbookViewId="0">
      <selection activeCell="U2" sqref="U2"/>
    </sheetView>
  </sheetViews>
  <sheetFormatPr defaultColWidth="9.5" defaultRowHeight="11.25" x14ac:dyDescent="0.2"/>
  <cols>
    <col min="1" max="1" width="2.5" style="27" customWidth="1"/>
    <col min="2" max="2" width="5.1640625" customWidth="1"/>
    <col min="3" max="3" width="4.83203125" customWidth="1"/>
    <col min="4" max="4" width="5.6640625" customWidth="1"/>
    <col min="5" max="5" width="5.5" customWidth="1"/>
    <col min="6" max="6" width="5.1640625" customWidth="1"/>
    <col min="7" max="7" width="4.5" customWidth="1"/>
    <col min="8" max="8" width="5" customWidth="1"/>
    <col min="9" max="9" width="6" customWidth="1"/>
    <col min="10" max="10" width="5" customWidth="1"/>
    <col min="11" max="11" width="5.6640625" customWidth="1"/>
    <col min="12" max="12" width="5.33203125" customWidth="1"/>
    <col min="13" max="13" width="5" customWidth="1"/>
    <col min="14" max="14" width="5.33203125" customWidth="1"/>
    <col min="15" max="15" width="5.5" customWidth="1"/>
    <col min="16" max="16" width="5" customWidth="1"/>
    <col min="17" max="17" width="5.5" customWidth="1"/>
    <col min="18" max="18" width="14" customWidth="1"/>
    <col min="19" max="19" width="2.83203125" customWidth="1"/>
    <col min="20" max="20" width="5.1640625" customWidth="1"/>
    <col min="21" max="21" width="47.83203125" customWidth="1"/>
    <col min="22" max="22" width="2.83203125" customWidth="1"/>
    <col min="23" max="41" width="9.33203125" customWidth="1"/>
    <col min="42" max="42" width="9.5" customWidth="1"/>
  </cols>
  <sheetData>
    <row r="1" spans="1:39" ht="30" customHeight="1" x14ac:dyDescent="0.2">
      <c r="A1" s="25"/>
      <c r="B1" s="13"/>
      <c r="C1" s="37">
        <v>2024</v>
      </c>
      <c r="D1" s="37"/>
      <c r="E1" s="37"/>
      <c r="F1" s="37"/>
      <c r="G1" s="14"/>
      <c r="H1" s="15"/>
      <c r="I1" s="15"/>
      <c r="J1" s="15"/>
      <c r="K1" s="15"/>
      <c r="L1" s="15"/>
      <c r="M1" s="15"/>
      <c r="N1" s="15"/>
      <c r="O1" s="15"/>
      <c r="P1" s="15"/>
      <c r="Q1" s="15"/>
      <c r="R1" s="15"/>
      <c r="S1" s="13"/>
      <c r="T1" s="13"/>
      <c r="U1" s="16" t="s">
        <v>48</v>
      </c>
    </row>
    <row r="2" spans="1:39" ht="15" customHeight="1" x14ac:dyDescent="0.2">
      <c r="A2" s="26"/>
      <c r="B2" s="29" t="s">
        <v>26</v>
      </c>
      <c r="C2" s="29"/>
      <c r="D2" s="29"/>
      <c r="E2" s="29"/>
      <c r="F2" s="29"/>
      <c r="G2" s="29"/>
      <c r="H2" s="29"/>
      <c r="I2" s="29"/>
      <c r="J2" s="29"/>
      <c r="S2" s="5"/>
    </row>
    <row r="3" spans="1:39" ht="15" customHeight="1" x14ac:dyDescent="0.25">
      <c r="C3" s="38" t="s">
        <v>0</v>
      </c>
      <c r="D3" s="38"/>
      <c r="E3" s="38"/>
      <c r="F3" s="38"/>
      <c r="G3" s="38"/>
      <c r="H3" s="38"/>
      <c r="I3" s="38"/>
      <c r="J3" s="4"/>
      <c r="K3" s="39" t="s">
        <v>1</v>
      </c>
      <c r="L3" s="39"/>
      <c r="M3" s="39"/>
      <c r="N3" s="39"/>
      <c r="O3" s="39"/>
      <c r="P3" s="39"/>
      <c r="Q3" s="39"/>
      <c r="S3" s="5"/>
      <c r="U3" s="18" t="s">
        <v>12</v>
      </c>
    </row>
    <row r="4" spans="1:39" ht="15" customHeight="1" x14ac:dyDescent="0.2">
      <c r="A4" s="26"/>
      <c r="C4" s="19" t="s">
        <v>14</v>
      </c>
      <c r="D4" s="19" t="s">
        <v>15</v>
      </c>
      <c r="E4" s="19" t="s">
        <v>16</v>
      </c>
      <c r="F4" s="19" t="s">
        <v>17</v>
      </c>
      <c r="G4" s="19" t="s">
        <v>20</v>
      </c>
      <c r="H4" s="19" t="s">
        <v>18</v>
      </c>
      <c r="I4" s="19" t="s">
        <v>19</v>
      </c>
      <c r="J4" s="2"/>
      <c r="K4" s="19" t="s">
        <v>14</v>
      </c>
      <c r="L4" s="19" t="s">
        <v>15</v>
      </c>
      <c r="M4" s="19" t="s">
        <v>16</v>
      </c>
      <c r="N4" s="19" t="s">
        <v>17</v>
      </c>
      <c r="O4" s="19" t="s">
        <v>20</v>
      </c>
      <c r="P4" s="19" t="s">
        <v>18</v>
      </c>
      <c r="Q4" s="19" t="s">
        <v>19</v>
      </c>
      <c r="S4" s="5"/>
      <c r="U4" s="12" t="s">
        <v>13</v>
      </c>
    </row>
    <row r="5" spans="1:39" ht="15" customHeight="1" x14ac:dyDescent="0.2">
      <c r="A5" s="26"/>
      <c r="C5" s="33" t="str">
        <f>IF(DAY(JanSun1)=1,"",IF(AND(YEAR(JanSun1+1)=CalendarYear,MONTH(JanSun1+1)=1),JanSun1+1,""))</f>
        <v/>
      </c>
      <c r="D5" s="31">
        <f>IF(DAY(JanSun1)=1,"",IF(AND(YEAR(JanSun1+2)=CalendarYear,MONTH(JanSun1+2)=1),JanSun1+2,""))</f>
        <v>45292</v>
      </c>
      <c r="E5" s="3">
        <f>IF(DAY(JanSun1)=1,"",IF(AND(YEAR(JanSun1+3)=CalendarYear,MONTH(JanSun1+3)=1),JanSun1+3,""))</f>
        <v>45293</v>
      </c>
      <c r="F5" s="3">
        <f>IF(DAY(JanSun1)=1,"",IF(AND(YEAR(JanSun1+4)=CalendarYear,MONTH(JanSun1+4)=1),JanSun1+4,""))</f>
        <v>45294</v>
      </c>
      <c r="G5" s="3">
        <f>IF(DAY(JanSun1)=1,"",IF(AND(YEAR(JanSun1+5)=CalendarYear,MONTH(JanSun1+5)=1),JanSun1+5,""))</f>
        <v>45295</v>
      </c>
      <c r="H5" s="3">
        <f>IF(DAY(JanSun1)=1,"",IF(AND(YEAR(JanSun1+6)=CalendarYear,MONTH(JanSun1+6)=1),JanSun1+6,""))</f>
        <v>45296</v>
      </c>
      <c r="I5" s="33">
        <f>IF(DAY(JanSun1)=1,IF(AND(YEAR(JanSun1)=CalendarYear,MONTH(JanSun1)=1),JanSun1,""),IF(AND(YEAR(JanSun1+7)=CalendarYear,MONTH(JanSun1+7)=1),JanSun1+7,""))</f>
        <v>45297</v>
      </c>
      <c r="J5" s="3"/>
      <c r="K5" s="33" t="str">
        <f>IF(DAY(FebSun1)=1,"",IF(AND(YEAR(FebSun1+1)=CalendarYear,MONTH(FebSun1+1)=2),FebSun1+1,""))</f>
        <v/>
      </c>
      <c r="L5" s="3" t="str">
        <f>IF(DAY(FebSun1)=1,"",IF(AND(YEAR(FebSun1+2)=CalendarYear,MONTH(FebSun1+2)=2),FebSun1+2,""))</f>
        <v/>
      </c>
      <c r="M5" s="3" t="str">
        <f>IF(DAY(FebSun1)=1,"",IF(AND(YEAR(FebSun1+3)=CalendarYear,MONTH(FebSun1+3)=2),FebSun1+3,""))</f>
        <v/>
      </c>
      <c r="N5" s="3" t="str">
        <f>IF(DAY(FebSun1)=1,"",IF(AND(YEAR(FebSun1+4)=CalendarYear,MONTH(FebSun1+4)=2),FebSun1+4,""))</f>
        <v/>
      </c>
      <c r="O5" s="3">
        <f>IF(DAY(FebSun1)=1,"",IF(AND(YEAR(FebSun1+5)=CalendarYear,MONTH(FebSun1+5)=2),FebSun1+5,""))</f>
        <v>45323</v>
      </c>
      <c r="P5" s="3">
        <f>IF(DAY(FebSun1)=1,"",IF(AND(YEAR(FebSun1+6)=CalendarYear,MONTH(FebSun1+6)=2),FebSun1+6,""))</f>
        <v>45324</v>
      </c>
      <c r="Q5" s="33">
        <f>IF(DAY(FebSun1)=1,IF(AND(YEAR(FebSun1)=CalendarYear,MONTH(FebSun1)=2),FebSun1,""),IF(AND(YEAR(FebSun1+7)=CalendarYear,MONTH(FebSun1+7)=2),FebSun1+7,""))</f>
        <v>45325</v>
      </c>
      <c r="S5" s="5"/>
      <c r="U5" s="9"/>
    </row>
    <row r="6" spans="1:39" ht="15" customHeight="1" x14ac:dyDescent="0.2">
      <c r="A6" s="26"/>
      <c r="C6" s="33">
        <f>IF(DAY(JanSun1)=1,IF(AND(YEAR(JanSun1+1)=CalendarYear,MONTH(JanSun1+1)=1),JanSun1+1,""),IF(AND(YEAR(JanSun1+8)=CalendarYear,MONTH(JanSun1+8)=1),JanSun1+8,""))</f>
        <v>45298</v>
      </c>
      <c r="D6" s="3">
        <f>IF(DAY(JanSun1)=1,IF(AND(YEAR(JanSun1+2)=CalendarYear,MONTH(JanSun1+2)=1),JanSun1+2,""),IF(AND(YEAR(JanSun1+9)=CalendarYear,MONTH(JanSun1+9)=1),JanSun1+9,""))</f>
        <v>45299</v>
      </c>
      <c r="E6" s="3">
        <f>IF(DAY(JanSun1)=1,IF(AND(YEAR(JanSun1+3)=CalendarYear,MONTH(JanSun1+3)=1),JanSun1+3,""),IF(AND(YEAR(JanSun1+10)=CalendarYear,MONTH(JanSun1+10)=1),JanSun1+10,""))</f>
        <v>45300</v>
      </c>
      <c r="F6" s="3">
        <f>IF(DAY(JanSun1)=1,IF(AND(YEAR(JanSun1+4)=CalendarYear,MONTH(JanSun1+4)=1),JanSun1+4,""),IF(AND(YEAR(JanSun1+11)=CalendarYear,MONTH(JanSun1+11)=1),JanSun1+11,""))</f>
        <v>45301</v>
      </c>
      <c r="G6" s="3">
        <f>IF(DAY(JanSun1)=1,IF(AND(YEAR(JanSun1+5)=CalendarYear,MONTH(JanSun1+5)=1),JanSun1+5,""),IF(AND(YEAR(JanSun1+12)=CalendarYear,MONTH(JanSun1+12)=1),JanSun1+12,""))</f>
        <v>45302</v>
      </c>
      <c r="H6" s="3">
        <f>IF(DAY(JanSun1)=1,IF(AND(YEAR(JanSun1+6)=CalendarYear,MONTH(JanSun1+6)=1),JanSun1+6,""),IF(AND(YEAR(JanSun1+13)=CalendarYear,MONTH(JanSun1+13)=1),JanSun1+13,""))</f>
        <v>45303</v>
      </c>
      <c r="I6" s="33">
        <f>IF(DAY(JanSun1)=1,IF(AND(YEAR(JanSun1+7)=CalendarYear,MONTH(JanSun1+7)=1),JanSun1+7,""),IF(AND(YEAR(JanSun1+14)=CalendarYear,MONTH(JanSun1+14)=1),JanSun1+14,""))</f>
        <v>45304</v>
      </c>
      <c r="J6" s="3"/>
      <c r="K6" s="33">
        <f>IF(DAY(FebSun1)=1,IF(AND(YEAR(FebSun1+1)=CalendarYear,MONTH(FebSun1+1)=2),FebSun1+1,""),IF(AND(YEAR(FebSun1+8)=CalendarYear,MONTH(FebSun1+8)=2),FebSun1+8,""))</f>
        <v>45326</v>
      </c>
      <c r="L6" s="3">
        <f>IF(DAY(FebSun1)=1,IF(AND(YEAR(FebSun1+2)=CalendarYear,MONTH(FebSun1+2)=2),FebSun1+2,""),IF(AND(YEAR(FebSun1+9)=CalendarYear,MONTH(FebSun1+9)=2),FebSun1+9,""))</f>
        <v>45327</v>
      </c>
      <c r="M6" s="3">
        <f>IF(DAY(FebSun1)=1,IF(AND(YEAR(FebSun1+3)=CalendarYear,MONTH(FebSun1+3)=2),FebSun1+3,""),IF(AND(YEAR(FebSun1+10)=CalendarYear,MONTH(FebSun1+10)=2),FebSun1+10,""))</f>
        <v>45328</v>
      </c>
      <c r="N6" s="3">
        <f>IF(DAY(FebSun1)=1,IF(AND(YEAR(FebSun1+4)=CalendarYear,MONTH(FebSun1+4)=2),FebSun1+4,""),IF(AND(YEAR(FebSun1+11)=CalendarYear,MONTH(FebSun1+11)=2),FebSun1+11,""))</f>
        <v>45329</v>
      </c>
      <c r="O6" s="3">
        <f>IF(DAY(FebSun1)=1,IF(AND(YEAR(FebSun1+5)=CalendarYear,MONTH(FebSun1+5)=2),FebSun1+5,""),IF(AND(YEAR(FebSun1+12)=CalendarYear,MONTH(FebSun1+12)=2),FebSun1+12,""))</f>
        <v>45330</v>
      </c>
      <c r="P6" s="3">
        <f>IF(DAY(FebSun1)=1,IF(AND(YEAR(FebSun1+6)=CalendarYear,MONTH(FebSun1+6)=2),FebSun1+6,""),IF(AND(YEAR(FebSun1+13)=CalendarYear,MONTH(FebSun1+13)=2),FebSun1+13,""))</f>
        <v>45331</v>
      </c>
      <c r="Q6" s="33">
        <f>IF(DAY(FebSun1)=1,IF(AND(YEAR(FebSun1+7)=CalendarYear,MONTH(FebSun1+7)=2),FebSun1+7,""),IF(AND(YEAR(FebSun1+14)=CalendarYear,MONTH(FebSun1+14)=2),FebSun1+14,""))</f>
        <v>45332</v>
      </c>
      <c r="S6" s="5"/>
      <c r="U6" s="18" t="s">
        <v>30</v>
      </c>
    </row>
    <row r="7" spans="1:39" ht="15" customHeight="1" x14ac:dyDescent="0.2">
      <c r="C7" s="33">
        <f>IF(DAY(JanSun1)=1,IF(AND(YEAR(JanSun1+8)=CalendarYear,MONTH(JanSun1+8)=1),JanSun1+8,""),IF(AND(YEAR(JanSun1+15)=CalendarYear,MONTH(JanSun1+15)=1),JanSun1+15,""))</f>
        <v>45305</v>
      </c>
      <c r="D7" s="3">
        <f>IF(DAY(JanSun1)=1,IF(AND(YEAR(JanSun1+9)=CalendarYear,MONTH(JanSun1+9)=1),JanSun1+9,""),IF(AND(YEAR(JanSun1+16)=CalendarYear,MONTH(JanSun1+16)=1),JanSun1+16,""))</f>
        <v>45306</v>
      </c>
      <c r="E7" s="3">
        <f>IF(DAY(JanSun1)=1,IF(AND(YEAR(JanSun1+10)=CalendarYear,MONTH(JanSun1+10)=1),JanSun1+10,""),IF(AND(YEAR(JanSun1+17)=CalendarYear,MONTH(JanSun1+17)=1),JanSun1+17,""))</f>
        <v>45307</v>
      </c>
      <c r="F7" s="3">
        <f>IF(DAY(JanSun1)=1,IF(AND(YEAR(JanSun1+11)=CalendarYear,MONTH(JanSun1+11)=1),JanSun1+11,""),IF(AND(YEAR(JanSun1+18)=CalendarYear,MONTH(JanSun1+18)=1),JanSun1+18,""))</f>
        <v>45308</v>
      </c>
      <c r="G7" s="3">
        <f>IF(DAY(JanSun1)=1,IF(AND(YEAR(JanSun1+12)=CalendarYear,MONTH(JanSun1+12)=1),JanSun1+12,""),IF(AND(YEAR(JanSun1+19)=CalendarYear,MONTH(JanSun1+19)=1),JanSun1+19,""))</f>
        <v>45309</v>
      </c>
      <c r="H7" s="3">
        <f>IF(DAY(JanSun1)=1,IF(AND(YEAR(JanSun1+13)=CalendarYear,MONTH(JanSun1+13)=1),JanSun1+13,""),IF(AND(YEAR(JanSun1+20)=CalendarYear,MONTH(JanSun1+20)=1),JanSun1+20,""))</f>
        <v>45310</v>
      </c>
      <c r="I7" s="33">
        <f>IF(DAY(JanSun1)=1,IF(AND(YEAR(JanSun1+14)=CalendarYear,MONTH(JanSun1+14)=1),JanSun1+14,""),IF(AND(YEAR(JanSun1+21)=CalendarYear,MONTH(JanSun1+21)=1),JanSun1+21,""))</f>
        <v>45311</v>
      </c>
      <c r="J7" s="3"/>
      <c r="K7" s="33">
        <f>IF(DAY(FebSun1)=1,IF(AND(YEAR(FebSun1+8)=CalendarYear,MONTH(FebSun1+8)=2),FebSun1+8,""),IF(AND(YEAR(FebSun1+15)=CalendarYear,MONTH(FebSun1+15)=2),FebSun1+15,""))</f>
        <v>45333</v>
      </c>
      <c r="L7" s="3">
        <f>IF(DAY(FebSun1)=1,IF(AND(YEAR(FebSun1+9)=CalendarYear,MONTH(FebSun1+9)=2),FebSun1+9,""),IF(AND(YEAR(FebSun1+16)=CalendarYear,MONTH(FebSun1+16)=2),FebSun1+16,""))</f>
        <v>45334</v>
      </c>
      <c r="M7" s="3">
        <f>IF(DAY(FebSun1)=1,IF(AND(YEAR(FebSun1+10)=CalendarYear,MONTH(FebSun1+10)=2),FebSun1+10,""),IF(AND(YEAR(FebSun1+17)=CalendarYear,MONTH(FebSun1+17)=2),FebSun1+17,""))</f>
        <v>45335</v>
      </c>
      <c r="N7" s="3">
        <f>IF(DAY(FebSun1)=1,IF(AND(YEAR(FebSun1+11)=CalendarYear,MONTH(FebSun1+11)=2),FebSun1+11,""),IF(AND(YEAR(FebSun1+18)=CalendarYear,MONTH(FebSun1+18)=2),FebSun1+18,""))</f>
        <v>45336</v>
      </c>
      <c r="O7" s="3">
        <f>IF(DAY(FebSun1)=1,IF(AND(YEAR(FebSun1+12)=CalendarYear,MONTH(FebSun1+12)=2),FebSun1+12,""),IF(AND(YEAR(FebSun1+19)=CalendarYear,MONTH(FebSun1+19)=2),FebSun1+19,""))</f>
        <v>45337</v>
      </c>
      <c r="P7" s="3">
        <f>IF(DAY(FebSun1)=1,IF(AND(YEAR(FebSun1+13)=CalendarYear,MONTH(FebSun1+13)=2),FebSun1+13,""),IF(AND(YEAR(FebSun1+20)=CalendarYear,MONTH(FebSun1+20)=2),FebSun1+20,""))</f>
        <v>45338</v>
      </c>
      <c r="Q7" s="33">
        <f>IF(DAY(FebSun1)=1,IF(AND(YEAR(FebSun1+14)=CalendarYear,MONTH(FebSun1+14)=2),FebSun1+14,""),IF(AND(YEAR(FebSun1+21)=CalendarYear,MONTH(FebSun1+21)=2),FebSun1+21,""))</f>
        <v>45339</v>
      </c>
      <c r="S7" s="5"/>
      <c r="U7" s="12" t="s">
        <v>31</v>
      </c>
    </row>
    <row r="8" spans="1:39" ht="15" customHeight="1" x14ac:dyDescent="0.2">
      <c r="C8" s="33">
        <f>IF(DAY(JanSun1)=1,IF(AND(YEAR(JanSun1+15)=CalendarYear,MONTH(JanSun1+15)=1),JanSun1+15,""),IF(AND(YEAR(JanSun1+22)=CalendarYear,MONTH(JanSun1+22)=1),JanSun1+22,""))</f>
        <v>45312</v>
      </c>
      <c r="D8" s="3">
        <f>IF(DAY(JanSun1)=1,IF(AND(YEAR(JanSun1+16)=CalendarYear,MONTH(JanSun1+16)=1),JanSun1+16,""),IF(AND(YEAR(JanSun1+23)=CalendarYear,MONTH(JanSun1+23)=1),JanSun1+23,""))</f>
        <v>45313</v>
      </c>
      <c r="E8" s="3">
        <f>IF(DAY(JanSun1)=1,IF(AND(YEAR(JanSun1+17)=CalendarYear,MONTH(JanSun1+17)=1),JanSun1+17,""),IF(AND(YEAR(JanSun1+24)=CalendarYear,MONTH(JanSun1+24)=1),JanSun1+24,""))</f>
        <v>45314</v>
      </c>
      <c r="F8" s="3">
        <f>IF(DAY(JanSun1)=1,IF(AND(YEAR(JanSun1+18)=CalendarYear,MONTH(JanSun1+18)=1),JanSun1+18,""),IF(AND(YEAR(JanSun1+25)=CalendarYear,MONTH(JanSun1+25)=1),JanSun1+25,""))</f>
        <v>45315</v>
      </c>
      <c r="G8" s="3">
        <f>IF(DAY(JanSun1)=1,IF(AND(YEAR(JanSun1+19)=CalendarYear,MONTH(JanSun1+19)=1),JanSun1+19,""),IF(AND(YEAR(JanSun1+26)=CalendarYear,MONTH(JanSun1+26)=1),JanSun1+26,""))</f>
        <v>45316</v>
      </c>
      <c r="H8" s="3">
        <f>IF(DAY(JanSun1)=1,IF(AND(YEAR(JanSun1+20)=CalendarYear,MONTH(JanSun1+20)=1),JanSun1+20,""),IF(AND(YEAR(JanSun1+27)=CalendarYear,MONTH(JanSun1+27)=1),JanSun1+27,""))</f>
        <v>45317</v>
      </c>
      <c r="I8" s="33">
        <f>IF(DAY(JanSun1)=1,IF(AND(YEAR(JanSun1+21)=CalendarYear,MONTH(JanSun1+21)=1),JanSun1+21,""),IF(AND(YEAR(JanSun1+28)=CalendarYear,MONTH(JanSun1+28)=1),JanSun1+28,""))</f>
        <v>45318</v>
      </c>
      <c r="J8" s="3"/>
      <c r="K8" s="33">
        <f>IF(DAY(FebSun1)=1,IF(AND(YEAR(FebSun1+15)=CalendarYear,MONTH(FebSun1+15)=2),FebSun1+15,""),IF(AND(YEAR(FebSun1+22)=CalendarYear,MONTH(FebSun1+22)=2),FebSun1+22,""))</f>
        <v>45340</v>
      </c>
      <c r="L8" s="31">
        <f>IF(DAY(FebSun1)=1,IF(AND(YEAR(FebSun1+16)=CalendarYear,MONTH(FebSun1+16)=2),FebSun1+16,""),IF(AND(YEAR(FebSun1+23)=CalendarYear,MONTH(FebSun1+23)=2),FebSun1+23,""))</f>
        <v>45341</v>
      </c>
      <c r="M8" s="3">
        <f>IF(DAY(FebSun1)=1,IF(AND(YEAR(FebSun1+17)=CalendarYear,MONTH(FebSun1+17)=2),FebSun1+17,""),IF(AND(YEAR(FebSun1+24)=CalendarYear,MONTH(FebSun1+24)=2),FebSun1+24,""))</f>
        <v>45342</v>
      </c>
      <c r="N8" s="3">
        <f>IF(DAY(FebSun1)=1,IF(AND(YEAR(FebSun1+18)=CalendarYear,MONTH(FebSun1+18)=2),FebSun1+18,""),IF(AND(YEAR(FebSun1+25)=CalendarYear,MONTH(FebSun1+25)=2),FebSun1+25,""))</f>
        <v>45343</v>
      </c>
      <c r="O8" s="3">
        <f>IF(DAY(FebSun1)=1,IF(AND(YEAR(FebSun1+19)=CalendarYear,MONTH(FebSun1+19)=2),FebSun1+19,""),IF(AND(YEAR(FebSun1+26)=CalendarYear,MONTH(FebSun1+26)=2),FebSun1+26,""))</f>
        <v>45344</v>
      </c>
      <c r="P8" s="3">
        <f>IF(DAY(FebSun1)=1,IF(AND(YEAR(FebSun1+20)=CalendarYear,MONTH(FebSun1+20)=2),FebSun1+20,""),IF(AND(YEAR(FebSun1+27)=CalendarYear,MONTH(FebSun1+27)=2),FebSun1+27,""))</f>
        <v>45345</v>
      </c>
      <c r="Q8" s="33">
        <f>IF(DAY(FebSun1)=1,IF(AND(YEAR(FebSun1+21)=CalendarYear,MONTH(FebSun1+21)=2),FebSun1+21,""),IF(AND(YEAR(FebSun1+28)=CalendarYear,MONTH(FebSun1+28)=2),FebSun1+28,""))</f>
        <v>45346</v>
      </c>
      <c r="S8" s="5"/>
      <c r="U8" s="9"/>
    </row>
    <row r="9" spans="1:39" ht="15" customHeight="1" x14ac:dyDescent="0.2">
      <c r="C9" s="33">
        <f>IF(DAY(JanSun1)=1,IF(AND(YEAR(JanSun1+22)=CalendarYear,MONTH(JanSun1+22)=1),JanSun1+22,""),IF(AND(YEAR(JanSun1+29)=CalendarYear,MONTH(JanSun1+29)=1),JanSun1+29,""))</f>
        <v>45319</v>
      </c>
      <c r="D9" s="3">
        <f>IF(DAY(JanSun1)=1,IF(AND(YEAR(JanSun1+23)=CalendarYear,MONTH(JanSun1+23)=1),JanSun1+23,""),IF(AND(YEAR(JanSun1+30)=CalendarYear,MONTH(JanSun1+30)=1),JanSun1+30,""))</f>
        <v>45320</v>
      </c>
      <c r="E9" s="3">
        <f>IF(DAY(JanSun1)=1,IF(AND(YEAR(JanSun1+24)=CalendarYear,MONTH(JanSun1+24)=1),JanSun1+24,""),IF(AND(YEAR(JanSun1+31)=CalendarYear,MONTH(JanSun1+31)=1),JanSun1+31,""))</f>
        <v>45321</v>
      </c>
      <c r="F9" s="3">
        <f>IF(DAY(JanSun1)=1,IF(AND(YEAR(JanSun1+25)=CalendarYear,MONTH(JanSun1+25)=1),JanSun1+25,""),IF(AND(YEAR(JanSun1+32)=CalendarYear,MONTH(JanSun1+32)=1),JanSun1+32,""))</f>
        <v>45322</v>
      </c>
      <c r="G9" s="3" t="str">
        <f>IF(DAY(JanSun1)=1,IF(AND(YEAR(JanSun1+26)=CalendarYear,MONTH(JanSun1+26)=1),JanSun1+26,""),IF(AND(YEAR(JanSun1+33)=CalendarYear,MONTH(JanSun1+33)=1),JanSun1+33,""))</f>
        <v/>
      </c>
      <c r="H9" s="3" t="str">
        <f>IF(DAY(JanSun1)=1,IF(AND(YEAR(JanSun1+27)=CalendarYear,MONTH(JanSun1+27)=1),JanSun1+27,""),IF(AND(YEAR(JanSun1+34)=CalendarYear,MONTH(JanSun1+34)=1),JanSun1+34,""))</f>
        <v/>
      </c>
      <c r="I9" s="3" t="str">
        <f>IF(DAY(JanSun1)=1,IF(AND(YEAR(JanSun1+28)=CalendarYear,MONTH(JanSun1+28)=1),JanSun1+28,""),IF(AND(YEAR(JanSun1+35)=CalendarYear,MONTH(JanSun1+35)=1),JanSun1+35,""))</f>
        <v/>
      </c>
      <c r="J9" s="3"/>
      <c r="K9" s="33">
        <f>IF(DAY(FebSun1)=1,IF(AND(YEAR(FebSun1+22)=CalendarYear,MONTH(FebSun1+22)=2),FebSun1+22,""),IF(AND(YEAR(FebSun1+29)=CalendarYear,MONTH(FebSun1+29)=2),FebSun1+29,""))</f>
        <v>45347</v>
      </c>
      <c r="L9" s="3">
        <f>IF(DAY(FebSun1)=1,IF(AND(YEAR(FebSun1+23)=CalendarYear,MONTH(FebSun1+23)=2),FebSun1+23,""),IF(AND(YEAR(FebSun1+30)=CalendarYear,MONTH(FebSun1+30)=2),FebSun1+30,""))</f>
        <v>45348</v>
      </c>
      <c r="M9" s="3">
        <f>IF(DAY(FebSun1)=1,IF(AND(YEAR(FebSun1+24)=CalendarYear,MONTH(FebSun1+24)=2),FebSun1+24,""),IF(AND(YEAR(FebSun1+31)=CalendarYear,MONTH(FebSun1+31)=2),FebSun1+31,""))</f>
        <v>45349</v>
      </c>
      <c r="N9" s="3">
        <f>IF(DAY(FebSun1)=1,IF(AND(YEAR(FebSun1+25)=CalendarYear,MONTH(FebSun1+25)=2),FebSun1+25,""),IF(AND(YEAR(FebSun1+32)=CalendarYear,MONTH(FebSun1+32)=2),FebSun1+32,""))</f>
        <v>45350</v>
      </c>
      <c r="O9" s="3">
        <f>IF(DAY(FebSun1)=1,IF(AND(YEAR(FebSun1+26)=CalendarYear,MONTH(FebSun1+26)=2),FebSun1+26,""),IF(AND(YEAR(FebSun1+33)=CalendarYear,MONTH(FebSun1+33)=2),FebSun1+33,""))</f>
        <v>45351</v>
      </c>
      <c r="P9" s="3" t="str">
        <f>IF(DAY(FebSun1)=1,IF(AND(YEAR(FebSun1+27)=CalendarYear,MONTH(FebSun1+27)=2),FebSun1+27,""),IF(AND(YEAR(FebSun1+34)=CalendarYear,MONTH(FebSun1+34)=2),FebSun1+34,""))</f>
        <v/>
      </c>
      <c r="Q9" s="3" t="str">
        <f>IF(DAY(FebSun1)=1,IF(AND(YEAR(FebSun1+28)=CalendarYear,MONTH(FebSun1+28)=2),FebSun1+28,""),IF(AND(YEAR(FebSun1+35)=CalendarYear,MONTH(FebSun1+35)=2),FebSun1+35,""))</f>
        <v/>
      </c>
      <c r="S9" s="5"/>
      <c r="U9" s="18" t="s">
        <v>33</v>
      </c>
    </row>
    <row r="10" spans="1:39" ht="6" hidden="1" customHeight="1" x14ac:dyDescent="0.2">
      <c r="C10" s="3"/>
      <c r="D10" s="3"/>
      <c r="E10" s="3"/>
      <c r="F10" s="3"/>
      <c r="G10" s="3"/>
      <c r="H10" s="3"/>
      <c r="I10" s="3"/>
      <c r="J10" s="3"/>
      <c r="K10" s="3"/>
      <c r="L10" s="3"/>
      <c r="M10" s="3"/>
      <c r="N10" s="3"/>
      <c r="O10" s="3"/>
      <c r="P10" s="3"/>
      <c r="Q10" s="3"/>
      <c r="S10" s="5"/>
      <c r="U10" s="12"/>
    </row>
    <row r="11" spans="1:39" ht="15" customHeight="1" x14ac:dyDescent="0.2">
      <c r="A11" s="30"/>
      <c r="C11" s="38" t="s">
        <v>2</v>
      </c>
      <c r="D11" s="38"/>
      <c r="E11" s="38"/>
      <c r="F11" s="38"/>
      <c r="G11" s="38"/>
      <c r="H11" s="38"/>
      <c r="I11" s="38"/>
      <c r="J11" s="1"/>
      <c r="K11" s="38" t="s">
        <v>3</v>
      </c>
      <c r="L11" s="38"/>
      <c r="M11" s="38"/>
      <c r="N11" s="38"/>
      <c r="O11" s="38"/>
      <c r="P11" s="38"/>
      <c r="Q11" s="38"/>
      <c r="S11" s="6"/>
      <c r="U11" s="35" t="s">
        <v>32</v>
      </c>
      <c r="V11" s="1"/>
      <c r="W11" s="1"/>
      <c r="Y11" s="1"/>
      <c r="Z11" s="1"/>
      <c r="AA11" s="1"/>
      <c r="AB11" s="1"/>
      <c r="AC11" s="1"/>
      <c r="AD11" s="1"/>
      <c r="AE11" s="1"/>
      <c r="AG11" s="1"/>
      <c r="AH11" s="1"/>
      <c r="AI11" s="1"/>
      <c r="AJ11" s="1"/>
      <c r="AK11" s="1"/>
      <c r="AL11" s="1"/>
      <c r="AM11" s="1"/>
    </row>
    <row r="12" spans="1:39" ht="15" customHeight="1" x14ac:dyDescent="0.25">
      <c r="A12" s="30"/>
      <c r="C12" s="19" t="s">
        <v>14</v>
      </c>
      <c r="D12" s="19" t="s">
        <v>15</v>
      </c>
      <c r="E12" s="19" t="s">
        <v>16</v>
      </c>
      <c r="F12" s="19" t="s">
        <v>17</v>
      </c>
      <c r="G12" s="19" t="s">
        <v>20</v>
      </c>
      <c r="H12" s="19" t="s">
        <v>18</v>
      </c>
      <c r="I12" s="19" t="s">
        <v>19</v>
      </c>
      <c r="J12" s="4"/>
      <c r="K12" s="19" t="s">
        <v>14</v>
      </c>
      <c r="L12" s="19" t="s">
        <v>15</v>
      </c>
      <c r="M12" s="19" t="s">
        <v>16</v>
      </c>
      <c r="N12" s="19" t="s">
        <v>17</v>
      </c>
      <c r="O12" s="19" t="s">
        <v>20</v>
      </c>
      <c r="P12" s="19" t="s">
        <v>18</v>
      </c>
      <c r="Q12" s="19" t="s">
        <v>19</v>
      </c>
      <c r="S12" s="5"/>
      <c r="U12" s="12"/>
    </row>
    <row r="13" spans="1:39" ht="15" customHeight="1" x14ac:dyDescent="0.2">
      <c r="C13" s="3" t="str">
        <f>IF(DAY(MarSun1)=1,"",IF(AND(YEAR(MarSun1+1)=CalendarYear,MONTH(MarSun1+1)=3),MarSun1+1,""))</f>
        <v/>
      </c>
      <c r="D13" s="3" t="str">
        <f>IF(DAY(MarSun1)=1,"",IF(AND(YEAR(MarSun1+2)=CalendarYear,MONTH(MarSun1+2)=3),MarSun1+2,""))</f>
        <v/>
      </c>
      <c r="E13" s="3" t="str">
        <f>IF(DAY(MarSun1)=1,"",IF(AND(YEAR(MarSun1+3)=CalendarYear,MONTH(MarSun1+3)=3),MarSun1+3,""))</f>
        <v/>
      </c>
      <c r="F13" s="3" t="str">
        <f>IF(DAY(MarSun1)=1,"",IF(AND(YEAR(MarSun1+4)=CalendarYear,MONTH(MarSun1+4)=3),MarSun1+4,""))</f>
        <v/>
      </c>
      <c r="G13" s="3" t="str">
        <f>IF(DAY(MarSun1)=1,"",IF(AND(YEAR(MarSun1+5)=CalendarYear,MONTH(MarSun1+5)=3),MarSun1+5,""))</f>
        <v/>
      </c>
      <c r="H13" s="3">
        <f>IF(DAY(MarSun1)=1,"",IF(AND(YEAR(MarSun1+6)=CalendarYear,MONTH(MarSun1+6)=3),MarSun1+6,""))</f>
        <v>45352</v>
      </c>
      <c r="I13" s="33">
        <f>IF(DAY(MarSun1)=1,IF(AND(YEAR(MarSun1)=CalendarYear,MONTH(MarSun1)=3),MarSun1,""),IF(AND(YEAR(MarSun1+7)=CalendarYear,MONTH(MarSun1+7)=3),MarSun1+7,""))</f>
        <v>45353</v>
      </c>
      <c r="J13" s="2"/>
      <c r="K13" s="33" t="str">
        <f>IF(DAY(AprSun1)=1,"",IF(AND(YEAR(AprSun1+1)=CalendarYear,MONTH(AprSun1+1)=4),AprSun1+1,""))</f>
        <v/>
      </c>
      <c r="L13" s="3">
        <f>IF(DAY(AprSun1)=1,"",IF(AND(YEAR(AprSun1+2)=CalendarYear,MONTH(AprSun1+2)=4),AprSun1+2,""))</f>
        <v>45383</v>
      </c>
      <c r="M13" s="3">
        <f>IF(DAY(AprSun1)=1,"",IF(AND(YEAR(AprSun1+3)=CalendarYear,MONTH(AprSun1+3)=4),AprSun1+3,""))</f>
        <v>45384</v>
      </c>
      <c r="N13" s="3">
        <f>IF(DAY(AprSun1)=1,"",IF(AND(YEAR(AprSun1+4)=CalendarYear,MONTH(AprSun1+4)=4),AprSun1+4,""))</f>
        <v>45385</v>
      </c>
      <c r="O13" s="3">
        <f>IF(DAY(AprSun1)=1,"",IF(AND(YEAR(AprSun1+5)=CalendarYear,MONTH(AprSun1+5)=4),AprSun1+5,""))</f>
        <v>45386</v>
      </c>
      <c r="P13" s="3">
        <f>IF(DAY(AprSun1)=1,"",IF(AND(YEAR(AprSun1+6)=CalendarYear,MONTH(AprSun1+6)=4),AprSun1+6,""))</f>
        <v>45387</v>
      </c>
      <c r="Q13" s="33">
        <f>IF(DAY(AprSun1)=1,IF(AND(YEAR(AprSun1)=CalendarYear,MONTH(AprSun1)=4),AprSun1,""),IF(AND(YEAR(AprSun1+7)=CalendarYear,MONTH(AprSun1+7)=4),AprSun1+7,""))</f>
        <v>45388</v>
      </c>
      <c r="S13" s="5"/>
      <c r="U13" s="18" t="s">
        <v>34</v>
      </c>
    </row>
    <row r="14" spans="1:39" ht="15" customHeight="1" x14ac:dyDescent="0.2">
      <c r="A14" s="26"/>
      <c r="C14" s="33">
        <f>IF(DAY(MarSun1)=1,IF(AND(YEAR(MarSun1+1)=CalendarYear,MONTH(MarSun1+1)=3),MarSun1+1,""),IF(AND(YEAR(MarSun1+8)=CalendarYear,MONTH(MarSun1+8)=3),MarSun1+8,""))</f>
        <v>45354</v>
      </c>
      <c r="D14" s="3">
        <f>IF(DAY(MarSun1)=1,IF(AND(YEAR(MarSun1+2)=CalendarYear,MONTH(MarSun1+2)=3),MarSun1+2,""),IF(AND(YEAR(MarSun1+9)=CalendarYear,MONTH(MarSun1+9)=3),MarSun1+9,""))</f>
        <v>45355</v>
      </c>
      <c r="E14" s="3">
        <f>IF(DAY(MarSun1)=1,IF(AND(YEAR(MarSun1+3)=CalendarYear,MONTH(MarSun1+3)=3),MarSun1+3,""),IF(AND(YEAR(MarSun1+10)=CalendarYear,MONTH(MarSun1+10)=3),MarSun1+10,""))</f>
        <v>45356</v>
      </c>
      <c r="F14" s="3">
        <f>IF(DAY(MarSun1)=1,IF(AND(YEAR(MarSun1+4)=CalendarYear,MONTH(MarSun1+4)=3),MarSun1+4,""),IF(AND(YEAR(MarSun1+11)=CalendarYear,MONTH(MarSun1+11)=3),MarSun1+11,""))</f>
        <v>45357</v>
      </c>
      <c r="G14" s="3">
        <f>IF(DAY(MarSun1)=1,IF(AND(YEAR(MarSun1+5)=CalendarYear,MONTH(MarSun1+5)=3),MarSun1+5,""),IF(AND(YEAR(MarSun1+12)=CalendarYear,MONTH(MarSun1+12)=3),MarSun1+12,""))</f>
        <v>45358</v>
      </c>
      <c r="H14" s="3">
        <f>IF(DAY(MarSun1)=1,IF(AND(YEAR(MarSun1+6)=CalendarYear,MONTH(MarSun1+6)=3),MarSun1+6,""),IF(AND(YEAR(MarSun1+13)=CalendarYear,MONTH(MarSun1+13)=3),MarSun1+13,""))</f>
        <v>45359</v>
      </c>
      <c r="I14" s="33">
        <f>IF(DAY(MarSun1)=1,IF(AND(YEAR(MarSun1+7)=CalendarYear,MONTH(MarSun1+7)=3),MarSun1+7,""),IF(AND(YEAR(MarSun1+14)=CalendarYear,MONTH(MarSun1+14)=3),MarSun1+14,""))</f>
        <v>45360</v>
      </c>
      <c r="J14" s="3"/>
      <c r="K14" s="33">
        <f>IF(DAY(AprSun1)=1,IF(AND(YEAR(AprSun1+1)=CalendarYear,MONTH(AprSun1+1)=4),AprSun1+1,""),IF(AND(YEAR(AprSun1+8)=CalendarYear,MONTH(AprSun1+8)=4),AprSun1+8,""))</f>
        <v>45389</v>
      </c>
      <c r="L14" s="3">
        <f>IF(DAY(AprSun1)=1,IF(AND(YEAR(AprSun1+2)=CalendarYear,MONTH(AprSun1+2)=4),AprSun1+2,""),IF(AND(YEAR(AprSun1+9)=CalendarYear,MONTH(AprSun1+9)=4),AprSun1+9,""))</f>
        <v>45390</v>
      </c>
      <c r="M14" s="3">
        <f>IF(DAY(AprSun1)=1,IF(AND(YEAR(AprSun1+3)=CalendarYear,MONTH(AprSun1+3)=4),AprSun1+3,""),IF(AND(YEAR(AprSun1+10)=CalendarYear,MONTH(AprSun1+10)=4),AprSun1+10,""))</f>
        <v>45391</v>
      </c>
      <c r="N14" s="3">
        <f>IF(DAY(AprSun1)=1,IF(AND(YEAR(AprSun1+4)=CalendarYear,MONTH(AprSun1+4)=4),AprSun1+4,""),IF(AND(YEAR(AprSun1+11)=CalendarYear,MONTH(AprSun1+11)=4),AprSun1+11,""))</f>
        <v>45392</v>
      </c>
      <c r="O14" s="3">
        <f>IF(DAY(AprSun1)=1,IF(AND(YEAR(AprSun1+5)=CalendarYear,MONTH(AprSun1+5)=4),AprSun1+5,""),IF(AND(YEAR(AprSun1+12)=CalendarYear,MONTH(AprSun1+12)=4),AprSun1+12,""))</f>
        <v>45393</v>
      </c>
      <c r="P14" s="3">
        <f>IF(DAY(AprSun1)=1,IF(AND(YEAR(AprSun1+6)=CalendarYear,MONTH(AprSun1+6)=4),AprSun1+6,""),IF(AND(YEAR(AprSun1+13)=CalendarYear,MONTH(AprSun1+13)=4),AprSun1+13,""))</f>
        <v>45394</v>
      </c>
      <c r="Q14" s="33">
        <f>IF(DAY(AprSun1)=1,IF(AND(YEAR(AprSun1+7)=CalendarYear,MONTH(AprSun1+7)=4),AprSun1+7,""),IF(AND(YEAR(AprSun1+14)=CalendarYear,MONTH(AprSun1+14)=4),AprSun1+14,""))</f>
        <v>45395</v>
      </c>
      <c r="S14" s="5"/>
      <c r="U14" s="35" t="s">
        <v>35</v>
      </c>
    </row>
    <row r="15" spans="1:39" ht="15" customHeight="1" x14ac:dyDescent="0.2">
      <c r="C15" s="33">
        <f>IF(DAY(MarSun1)=1,IF(AND(YEAR(MarSun1+8)=CalendarYear,MONTH(MarSun1+8)=3),MarSun1+8,""),IF(AND(YEAR(MarSun1+15)=CalendarYear,MONTH(MarSun1+15)=3),MarSun1+15,""))</f>
        <v>45361</v>
      </c>
      <c r="D15" s="3">
        <f>IF(DAY(MarSun1)=1,IF(AND(YEAR(MarSun1+9)=CalendarYear,MONTH(MarSun1+9)=3),MarSun1+9,""),IF(AND(YEAR(MarSun1+16)=CalendarYear,MONTH(MarSun1+16)=3),MarSun1+16,""))</f>
        <v>45362</v>
      </c>
      <c r="E15" s="3">
        <f>IF(DAY(MarSun1)=1,IF(AND(YEAR(MarSun1+10)=CalendarYear,MONTH(MarSun1+10)=3),MarSun1+10,""),IF(AND(YEAR(MarSun1+17)=CalendarYear,MONTH(MarSun1+17)=3),MarSun1+17,""))</f>
        <v>45363</v>
      </c>
      <c r="F15" s="3">
        <f>IF(DAY(MarSun1)=1,IF(AND(YEAR(MarSun1+11)=CalendarYear,MONTH(MarSun1+11)=3),MarSun1+11,""),IF(AND(YEAR(MarSun1+18)=CalendarYear,MONTH(MarSun1+18)=3),MarSun1+18,""))</f>
        <v>45364</v>
      </c>
      <c r="G15" s="3">
        <f>IF(DAY(MarSun1)=1,IF(AND(YEAR(MarSun1+12)=CalendarYear,MONTH(MarSun1+12)=3),MarSun1+12,""),IF(AND(YEAR(MarSun1+19)=CalendarYear,MONTH(MarSun1+19)=3),MarSun1+19,""))</f>
        <v>45365</v>
      </c>
      <c r="H15" s="3">
        <f>IF(DAY(MarSun1)=1,IF(AND(YEAR(MarSun1+13)=CalendarYear,MONTH(MarSun1+13)=3),MarSun1+13,""),IF(AND(YEAR(MarSun1+20)=CalendarYear,MONTH(MarSun1+20)=3),MarSun1+20,""))</f>
        <v>45366</v>
      </c>
      <c r="I15" s="33">
        <f>IF(DAY(MarSun1)=1,IF(AND(YEAR(MarSun1+14)=CalendarYear,MONTH(MarSun1+14)=3),MarSun1+14,""),IF(AND(YEAR(MarSun1+21)=CalendarYear,MONTH(MarSun1+21)=3),MarSun1+21,""))</f>
        <v>45367</v>
      </c>
      <c r="J15" s="3"/>
      <c r="K15" s="33">
        <f>IF(DAY(AprSun1)=1,IF(AND(YEAR(AprSun1+8)=CalendarYear,MONTH(AprSun1+8)=4),AprSun1+8,""),IF(AND(YEAR(AprSun1+15)=CalendarYear,MONTH(AprSun1+15)=4),AprSun1+15,""))</f>
        <v>45396</v>
      </c>
      <c r="L15" s="3">
        <f>IF(DAY(AprSun1)=1,IF(AND(YEAR(AprSun1+9)=CalendarYear,MONTH(AprSun1+9)=4),AprSun1+9,""),IF(AND(YEAR(AprSun1+16)=CalendarYear,MONTH(AprSun1+16)=4),AprSun1+16,""))</f>
        <v>45397</v>
      </c>
      <c r="M15" s="3">
        <f>IF(DAY(AprSun1)=1,IF(AND(YEAR(AprSun1+10)=CalendarYear,MONTH(AprSun1+10)=4),AprSun1+10,""),IF(AND(YEAR(AprSun1+17)=CalendarYear,MONTH(AprSun1+17)=4),AprSun1+17,""))</f>
        <v>45398</v>
      </c>
      <c r="N15" s="3">
        <f>IF(DAY(AprSun1)=1,IF(AND(YEAR(AprSun1+11)=CalendarYear,MONTH(AprSun1+11)=4),AprSun1+11,""),IF(AND(YEAR(AprSun1+18)=CalendarYear,MONTH(AprSun1+18)=4),AprSun1+18,""))</f>
        <v>45399</v>
      </c>
      <c r="O15" s="3">
        <f>IF(DAY(AprSun1)=1,IF(AND(YEAR(AprSun1+12)=CalendarYear,MONTH(AprSun1+12)=4),AprSun1+12,""),IF(AND(YEAR(AprSun1+19)=CalendarYear,MONTH(AprSun1+19)=4),AprSun1+19,""))</f>
        <v>45400</v>
      </c>
      <c r="P15" s="3">
        <f>IF(DAY(AprSun1)=1,IF(AND(YEAR(AprSun1+13)=CalendarYear,MONTH(AprSun1+13)=4),AprSun1+13,""),IF(AND(YEAR(AprSun1+20)=CalendarYear,MONTH(AprSun1+20)=4),AprSun1+20,""))</f>
        <v>45401</v>
      </c>
      <c r="Q15" s="33">
        <f>IF(DAY(AprSun1)=1,IF(AND(YEAR(AprSun1+14)=CalendarYear,MONTH(AprSun1+14)=4),AprSun1+14,""),IF(AND(YEAR(AprSun1+21)=CalendarYear,MONTH(AprSun1+21)=4),AprSun1+21,""))</f>
        <v>45402</v>
      </c>
      <c r="S15" s="5"/>
      <c r="U15" s="12"/>
    </row>
    <row r="16" spans="1:39" ht="15" customHeight="1" x14ac:dyDescent="0.2">
      <c r="C16" s="33">
        <f>IF(DAY(MarSun1)=1,IF(AND(YEAR(MarSun1+15)=CalendarYear,MONTH(MarSun1+15)=3),MarSun1+15,""),IF(AND(YEAR(MarSun1+22)=CalendarYear,MONTH(MarSun1+22)=3),MarSun1+22,""))</f>
        <v>45368</v>
      </c>
      <c r="D16" s="3">
        <f>IF(DAY(MarSun1)=1,IF(AND(YEAR(MarSun1+16)=CalendarYear,MONTH(MarSun1+16)=3),MarSun1+16,""),IF(AND(YEAR(MarSun1+23)=CalendarYear,MONTH(MarSun1+23)=3),MarSun1+23,""))</f>
        <v>45369</v>
      </c>
      <c r="E16" s="3">
        <f>IF(DAY(MarSun1)=1,IF(AND(YEAR(MarSun1+17)=CalendarYear,MONTH(MarSun1+17)=3),MarSun1+17,""),IF(AND(YEAR(MarSun1+24)=CalendarYear,MONTH(MarSun1+24)=3),MarSun1+24,""))</f>
        <v>45370</v>
      </c>
      <c r="F16" s="3">
        <f>IF(DAY(MarSun1)=1,IF(AND(YEAR(MarSun1+18)=CalendarYear,MONTH(MarSun1+18)=3),MarSun1+18,""),IF(AND(YEAR(MarSun1+25)=CalendarYear,MONTH(MarSun1+25)=3),MarSun1+25,""))</f>
        <v>45371</v>
      </c>
      <c r="G16" s="3">
        <f>IF(DAY(MarSun1)=1,IF(AND(YEAR(MarSun1+19)=CalendarYear,MONTH(MarSun1+19)=3),MarSun1+19,""),IF(AND(YEAR(MarSun1+26)=CalendarYear,MONTH(MarSun1+26)=3),MarSun1+26,""))</f>
        <v>45372</v>
      </c>
      <c r="H16" s="3">
        <f>IF(DAY(MarSun1)=1,IF(AND(YEAR(MarSun1+20)=CalendarYear,MONTH(MarSun1+20)=3),MarSun1+20,""),IF(AND(YEAR(MarSun1+27)=CalendarYear,MONTH(MarSun1+27)=3),MarSun1+27,""))</f>
        <v>45373</v>
      </c>
      <c r="I16" s="33">
        <f>IF(DAY(MarSun1)=1,IF(AND(YEAR(MarSun1+21)=CalendarYear,MONTH(MarSun1+21)=3),MarSun1+21,""),IF(AND(YEAR(MarSun1+28)=CalendarYear,MONTH(MarSun1+28)=3),MarSun1+28,""))</f>
        <v>45374</v>
      </c>
      <c r="J16" s="3"/>
      <c r="K16" s="33">
        <f>IF(DAY(AprSun1)=1,IF(AND(YEAR(AprSun1+15)=CalendarYear,MONTH(AprSun1+15)=4),AprSun1+15,""),IF(AND(YEAR(AprSun1+22)=CalendarYear,MONTH(AprSun1+22)=4),AprSun1+22,""))</f>
        <v>45403</v>
      </c>
      <c r="L16" s="3">
        <f>IF(DAY(AprSun1)=1,IF(AND(YEAR(AprSun1+16)=CalendarYear,MONTH(AprSun1+16)=4),AprSun1+16,""),IF(AND(YEAR(AprSun1+23)=CalendarYear,MONTH(AprSun1+23)=4),AprSun1+23,""))</f>
        <v>45404</v>
      </c>
      <c r="M16" s="3">
        <f>IF(DAY(AprSun1)=1,IF(AND(YEAR(AprSun1+17)=CalendarYear,MONTH(AprSun1+17)=4),AprSun1+17,""),IF(AND(YEAR(AprSun1+24)=CalendarYear,MONTH(AprSun1+24)=4),AprSun1+24,""))</f>
        <v>45405</v>
      </c>
      <c r="N16" s="3">
        <f>IF(DAY(AprSun1)=1,IF(AND(YEAR(AprSun1+18)=CalendarYear,MONTH(AprSun1+18)=4),AprSun1+18,""),IF(AND(YEAR(AprSun1+25)=CalendarYear,MONTH(AprSun1+25)=4),AprSun1+25,""))</f>
        <v>45406</v>
      </c>
      <c r="O16" s="3">
        <f>IF(DAY(AprSun1)=1,IF(AND(YEAR(AprSun1+19)=CalendarYear,MONTH(AprSun1+19)=4),AprSun1+19,""),IF(AND(YEAR(AprSun1+26)=CalendarYear,MONTH(AprSun1+26)=4),AprSun1+26,""))</f>
        <v>45407</v>
      </c>
      <c r="P16" s="3">
        <f>IF(DAY(AprSun1)=1,IF(AND(YEAR(AprSun1+20)=CalendarYear,MONTH(AprSun1+20)=4),AprSun1+20,""),IF(AND(YEAR(AprSun1+27)=CalendarYear,MONTH(AprSun1+27)=4),AprSun1+27,""))</f>
        <v>45408</v>
      </c>
      <c r="Q16" s="33">
        <f>IF(DAY(AprSun1)=1,IF(AND(YEAR(AprSun1+21)=CalendarYear,MONTH(AprSun1+21)=4),AprSun1+21,""),IF(AND(YEAR(AprSun1+28)=CalendarYear,MONTH(AprSun1+28)=4),AprSun1+28,""))</f>
        <v>45409</v>
      </c>
      <c r="S16" s="5"/>
      <c r="U16" s="18" t="s">
        <v>36</v>
      </c>
    </row>
    <row r="17" spans="1:39" ht="15" customHeight="1" x14ac:dyDescent="0.2">
      <c r="C17" s="33">
        <f>IF(DAY(MarSun1)=1,IF(AND(YEAR(MarSun1+22)=CalendarYear,MONTH(MarSun1+22)=3),MarSun1+22,""),IF(AND(YEAR(MarSun1+29)=CalendarYear,MONTH(MarSun1+29)=3),MarSun1+29,""))</f>
        <v>45375</v>
      </c>
      <c r="D17" s="3">
        <f>IF(DAY(MarSun1)=1,IF(AND(YEAR(MarSun1+23)=CalendarYear,MONTH(MarSun1+23)=3),MarSun1+23,""),IF(AND(YEAR(MarSun1+30)=CalendarYear,MONTH(MarSun1+30)=3),MarSun1+30,""))</f>
        <v>45376</v>
      </c>
      <c r="E17" s="3">
        <f>IF(DAY(MarSun1)=1,IF(AND(YEAR(MarSun1+24)=CalendarYear,MONTH(MarSun1+24)=3),MarSun1+24,""),IF(AND(YEAR(MarSun1+31)=CalendarYear,MONTH(MarSun1+31)=3),MarSun1+31,""))</f>
        <v>45377</v>
      </c>
      <c r="F17" s="3">
        <f>IF(DAY(MarSun1)=1,IF(AND(YEAR(MarSun1+25)=CalendarYear,MONTH(MarSun1+25)=3),MarSun1+25,""),IF(AND(YEAR(MarSun1+32)=CalendarYear,MONTH(MarSun1+32)=3),MarSun1+32,""))</f>
        <v>45378</v>
      </c>
      <c r="G17" s="32">
        <f>IF(DAY(MarSun1)=1,IF(AND(YEAR(MarSun1+26)=CalendarYear,MONTH(MarSun1+26)=3),MarSun1+26,""),IF(AND(YEAR(MarSun1+33)=CalendarYear,MONTH(MarSun1+33)=3),MarSun1+33,""))</f>
        <v>45379</v>
      </c>
      <c r="H17" s="31">
        <f>IF(DAY(MarSun1)=1,IF(AND(YEAR(MarSun1+27)=CalendarYear,MONTH(MarSun1+27)=3),MarSun1+27,""),IF(AND(YEAR(MarSun1+34)=CalendarYear,MONTH(MarSun1+34)=3),MarSun1+34,""))</f>
        <v>45380</v>
      </c>
      <c r="I17" s="33">
        <f>IF(DAY(MarSun1)=1,IF(AND(YEAR(MarSun1+28)=CalendarYear,MONTH(MarSun1+28)=3),MarSun1+28,""),IF(AND(YEAR(MarSun1+35)=CalendarYear,MONTH(MarSun1+35)=3),MarSun1+35,""))</f>
        <v>45381</v>
      </c>
      <c r="J17" s="3"/>
      <c r="K17" s="33">
        <f>IF(DAY(AprSun1)=1,IF(AND(YEAR(AprSun1+22)=CalendarYear,MONTH(AprSun1+22)=4),AprSun1+22,""),IF(AND(YEAR(AprSun1+29)=CalendarYear,MONTH(AprSun1+29)=4),AprSun1+29,""))</f>
        <v>45410</v>
      </c>
      <c r="L17" s="3">
        <f>IF(DAY(AprSun1)=1,IF(AND(YEAR(AprSun1+23)=CalendarYear,MONTH(AprSun1+23)=4),AprSun1+23,""),IF(AND(YEAR(AprSun1+30)=CalendarYear,MONTH(AprSun1+30)=4),AprSun1+30,""))</f>
        <v>45411</v>
      </c>
      <c r="M17" s="3">
        <f>IF(DAY(AprSun1)=1,IF(AND(YEAR(AprSun1+24)=CalendarYear,MONTH(AprSun1+24)=4),AprSun1+24,""),IF(AND(YEAR(AprSun1+31)=CalendarYear,MONTH(AprSun1+31)=4),AprSun1+31,""))</f>
        <v>45412</v>
      </c>
      <c r="N17" s="3" t="str">
        <f>IF(DAY(AprSun1)=1,IF(AND(YEAR(AprSun1+25)=CalendarYear,MONTH(AprSun1+25)=4),AprSun1+25,""),IF(AND(YEAR(AprSun1+32)=CalendarYear,MONTH(AprSun1+32)=4),AprSun1+32,""))</f>
        <v/>
      </c>
      <c r="O17" s="3" t="str">
        <f>IF(DAY(AprSun1)=1,IF(AND(YEAR(AprSun1+26)=CalendarYear,MONTH(AprSun1+26)=4),AprSun1+26,""),IF(AND(YEAR(AprSun1+33)=CalendarYear,MONTH(AprSun1+33)=4),AprSun1+33,""))</f>
        <v/>
      </c>
      <c r="P17" s="3" t="str">
        <f>IF(DAY(AprSun1)=1,IF(AND(YEAR(AprSun1+27)=CalendarYear,MONTH(AprSun1+27)=4),AprSun1+27,""),IF(AND(YEAR(AprSun1+34)=CalendarYear,MONTH(AprSun1+34)=4),AprSun1+34,""))</f>
        <v/>
      </c>
      <c r="Q17" s="33" t="str">
        <f>IF(DAY(AprSun1)=1,IF(AND(YEAR(AprSun1+28)=CalendarYear,MONTH(AprSun1+28)=4),AprSun1+28,""),IF(AND(YEAR(AprSun1+35)=CalendarYear,MONTH(AprSun1+35)=4),AprSun1+35,""))</f>
        <v/>
      </c>
      <c r="S17" s="5"/>
      <c r="U17" s="35" t="s">
        <v>37</v>
      </c>
    </row>
    <row r="18" spans="1:39" ht="15" customHeight="1" x14ac:dyDescent="0.2">
      <c r="C18" s="33">
        <f>IF(DAY(MarSun1)=1,IF(AND(YEAR(MarSun1+29)=CalendarYear,MONTH(MarSun1+29)=3),MarSun1+29,""),IF(AND(YEAR(MarSun1+36)=CalendarYear,MONTH(MarSun1+36)=3),MarSun1+36,""))</f>
        <v>45382</v>
      </c>
      <c r="D18" s="3"/>
      <c r="E18" s="3" t="str">
        <f>IF(DAY(MarSun1)=1,IF(AND(YEAR(MarSun1+31)=CalendarYear,MONTH(MarSun1+31)=3),MarSun1+31,""),IF(AND(YEAR(MarSun1+38)=CalendarYear,MONTH(MarSun1+38)=3),MarSun1+38,""))</f>
        <v/>
      </c>
      <c r="F18" s="3" t="str">
        <f>IF(DAY(MarSun1)=1,IF(AND(YEAR(MarSun1+32)=CalendarYear,MONTH(MarSun1+32)=3),MarSun1+32,""),IF(AND(YEAR(MarSun1+39)=CalendarYear,MONTH(MarSun1+39)=3),MarSun1+39,""))</f>
        <v/>
      </c>
      <c r="G18" s="3" t="str">
        <f>IF(DAY(MarSun1)=1,IF(AND(YEAR(MarSun1+33)=CalendarYear,MONTH(MarSun1+33)=3),MarSun1+33,""),IF(AND(YEAR(MarSun1+40)=CalendarYear,MONTH(MarSun1+40)=3),MarSun1+40,""))</f>
        <v/>
      </c>
      <c r="H18" s="3" t="str">
        <f>IF(DAY(MarSun1)=1,IF(AND(YEAR(MarSun1+34)=CalendarYear,MONTH(MarSun1+34)=3),MarSun1+34,""),IF(AND(YEAR(MarSun1+41)=CalendarYear,MONTH(MarSun1+41)=3),MarSun1+41,""))</f>
        <v/>
      </c>
      <c r="I18" s="3" t="str">
        <f>IF(DAY(MarSun1)=1,IF(AND(YEAR(MarSun1+35)=CalendarYear,MONTH(MarSun1+35)=3),MarSun1+35,""),IF(AND(YEAR(MarSun1+42)=CalendarYear,MONTH(MarSun1+42)=3),MarSun1+42,""))</f>
        <v/>
      </c>
      <c r="J18" s="3"/>
      <c r="K18" s="3" t="str">
        <f>IF(DAY(AprSun1)=1,IF(AND(YEAR(AprSun1+29)=CalendarYear,MONTH(AprSun1+29)=4),AprSun1+29,""),IF(AND(YEAR(AprSun1+36)=CalendarYear,MONTH(AprSun1+36)=4),AprSun1+36,""))</f>
        <v/>
      </c>
      <c r="L18" s="3" t="str">
        <f>IF(DAY(AprSun1)=1,IF(AND(YEAR(AprSun1+30)=CalendarYear,MONTH(AprSun1+30)=4),AprSun1+30,""),IF(AND(YEAR(AprSun1+37)=CalendarYear,MONTH(AprSun1+37)=4),AprSun1+37,""))</f>
        <v/>
      </c>
      <c r="M18" s="3" t="str">
        <f>IF(DAY(AprSun1)=1,IF(AND(YEAR(AprSun1+31)=CalendarYear,MONTH(AprSun1+31)=4),AprSun1+31,""),IF(AND(YEAR(AprSun1+38)=CalendarYear,MONTH(AprSun1+38)=4),AprSun1+38,""))</f>
        <v/>
      </c>
      <c r="N18" s="3" t="str">
        <f>IF(DAY(AprSun1)=1,IF(AND(YEAR(AprSun1+32)=CalendarYear,MONTH(AprSun1+32)=4),AprSun1+32,""),IF(AND(YEAR(AprSun1+39)=CalendarYear,MONTH(AprSun1+39)=4),AprSun1+39,""))</f>
        <v/>
      </c>
      <c r="O18" s="3" t="str">
        <f>IF(DAY(AprSun1)=1,IF(AND(YEAR(AprSun1+33)=CalendarYear,MONTH(AprSun1+33)=4),AprSun1+33,""),IF(AND(YEAR(AprSun1+40)=CalendarYear,MONTH(AprSun1+40)=4),AprSun1+40,""))</f>
        <v/>
      </c>
      <c r="P18" s="3" t="str">
        <f>IF(DAY(AprSun1)=1,IF(AND(YEAR(AprSun1+34)=CalendarYear,MONTH(AprSun1+34)=4),AprSun1+34,""),IF(AND(YEAR(AprSun1+41)=CalendarYear,MONTH(AprSun1+41)=4),AprSun1+41,""))</f>
        <v/>
      </c>
      <c r="Q18" s="3" t="str">
        <f>IF(DAY(AprSun1)=1,IF(AND(YEAR(AprSun1+35)=CalendarYear,MONTH(AprSun1+35)=4),AprSun1+35,""),IF(AND(YEAR(AprSun1+42)=CalendarYear,MONTH(AprSun1+42)=4),AprSun1+42,""))</f>
        <v/>
      </c>
      <c r="S18" s="5"/>
      <c r="U18" s="12"/>
    </row>
    <row r="19" spans="1:39" ht="4.5" hidden="1" customHeight="1" x14ac:dyDescent="0.2">
      <c r="J19" s="3"/>
      <c r="S19" s="5"/>
      <c r="U19" s="9"/>
    </row>
    <row r="20" spans="1:39" ht="15" customHeight="1" x14ac:dyDescent="0.2">
      <c r="A20" s="26"/>
      <c r="C20" s="38" t="s">
        <v>4</v>
      </c>
      <c r="D20" s="38"/>
      <c r="E20" s="38"/>
      <c r="F20" s="38"/>
      <c r="G20" s="38"/>
      <c r="H20" s="38"/>
      <c r="I20" s="38"/>
      <c r="J20" s="3"/>
      <c r="K20" s="38" t="s">
        <v>5</v>
      </c>
      <c r="L20" s="38"/>
      <c r="M20" s="38"/>
      <c r="N20" s="38"/>
      <c r="O20" s="38"/>
      <c r="P20" s="38"/>
      <c r="Q20" s="38"/>
      <c r="S20" s="6"/>
      <c r="U20" s="18" t="s">
        <v>38</v>
      </c>
      <c r="V20" s="1"/>
      <c r="W20" s="1"/>
      <c r="Y20" s="1"/>
      <c r="Z20" s="1"/>
      <c r="AA20" s="1"/>
      <c r="AB20" s="1"/>
      <c r="AC20" s="1"/>
      <c r="AD20" s="1"/>
      <c r="AE20" s="1"/>
      <c r="AG20" s="1"/>
      <c r="AH20" s="1"/>
      <c r="AI20" s="1"/>
      <c r="AJ20" s="1"/>
      <c r="AK20" s="1"/>
      <c r="AL20" s="1"/>
      <c r="AM20" s="1"/>
    </row>
    <row r="21" spans="1:39" ht="15" customHeight="1" x14ac:dyDescent="0.2">
      <c r="A21" s="26"/>
      <c r="C21" s="19" t="s">
        <v>14</v>
      </c>
      <c r="D21" s="19" t="s">
        <v>15</v>
      </c>
      <c r="E21" s="19" t="s">
        <v>16</v>
      </c>
      <c r="F21" s="19" t="s">
        <v>17</v>
      </c>
      <c r="G21" s="19" t="s">
        <v>20</v>
      </c>
      <c r="H21" s="19" t="s">
        <v>18</v>
      </c>
      <c r="I21" s="19" t="s">
        <v>19</v>
      </c>
      <c r="J21" s="1"/>
      <c r="K21" s="19" t="s">
        <v>14</v>
      </c>
      <c r="L21" s="19" t="s">
        <v>15</v>
      </c>
      <c r="M21" s="19" t="s">
        <v>16</v>
      </c>
      <c r="N21" s="19" t="s">
        <v>17</v>
      </c>
      <c r="O21" s="19" t="s">
        <v>20</v>
      </c>
      <c r="P21" s="19" t="s">
        <v>18</v>
      </c>
      <c r="Q21" s="19" t="s">
        <v>19</v>
      </c>
      <c r="S21" s="5"/>
      <c r="U21" s="12" t="s">
        <v>39</v>
      </c>
    </row>
    <row r="22" spans="1:39" ht="15" customHeight="1" x14ac:dyDescent="0.25">
      <c r="A22" s="26"/>
      <c r="C22" s="33" t="str">
        <f>IF(DAY(MaySun1)=1,"",IF(AND(YEAR(MaySun1+1)=CalendarYear,MONTH(MaySun1+1)=5),MaySun1+1,""))</f>
        <v/>
      </c>
      <c r="D22" s="3" t="str">
        <f>IF(DAY(MaySun1)=1,"",IF(AND(YEAR(MaySun1+2)=CalendarYear,MONTH(MaySun1+2)=5),MaySun1+2,""))</f>
        <v/>
      </c>
      <c r="E22" s="3" t="str">
        <f>IF(DAY(MaySun1)=1,"",IF(AND(YEAR(MaySun1+3)=CalendarYear,MONTH(MaySun1+3)=5),MaySun1+3,""))</f>
        <v/>
      </c>
      <c r="F22" s="3">
        <f>IF(DAY(MaySun1)=1,"",IF(AND(YEAR(MaySun1+4)=CalendarYear,MONTH(MaySun1+4)=5),MaySun1+4,""))</f>
        <v>45413</v>
      </c>
      <c r="G22" s="3">
        <f>IF(DAY(MaySun1)=1,"",IF(AND(YEAR(MaySun1+5)=CalendarYear,MONTH(MaySun1+5)=5),MaySun1+5,""))</f>
        <v>45414</v>
      </c>
      <c r="H22" s="3">
        <f>IF(DAY(MaySun1)=1,"",IF(AND(YEAR(MaySun1+6)=CalendarYear,MONTH(MaySun1+6)=5),MaySun1+6,""))</f>
        <v>45415</v>
      </c>
      <c r="I22" s="33">
        <f>IF(DAY(MaySun1)=1,IF(AND(YEAR(MaySun1)=CalendarYear,MONTH(MaySun1)=5),MaySun1,""),IF(AND(YEAR(MaySun1+7)=CalendarYear,MONTH(MaySun1+7)=5),MaySun1+7,""))</f>
        <v>45416</v>
      </c>
      <c r="J22" s="4"/>
      <c r="K22" s="33" t="str">
        <f>IF(DAY(JunSun1)=1,"",IF(AND(YEAR(JunSun1+1)=CalendarYear,MONTH(JunSun1+1)=6),JunSun1+1,""))</f>
        <v/>
      </c>
      <c r="L22" s="3" t="str">
        <f>IF(DAY(JunSun1)=1,"",IF(AND(YEAR(JunSun1+2)=CalendarYear,MONTH(JunSun1+2)=6),JunSun1+2,""))</f>
        <v/>
      </c>
      <c r="M22" s="3" t="str">
        <f>IF(DAY(JunSun1)=1,"",IF(AND(YEAR(JunSun1+3)=CalendarYear,MONTH(JunSun1+3)=6),JunSun1+3,""))</f>
        <v/>
      </c>
      <c r="N22" s="3" t="str">
        <f>IF(DAY(JunSun1)=1,"",IF(AND(YEAR(JunSun1+4)=CalendarYear,MONTH(JunSun1+4)=6),JunSun1+4,""))</f>
        <v/>
      </c>
      <c r="O22" s="3" t="str">
        <f>IF(DAY(JunSun1)=1,"",IF(AND(YEAR(JunSun1+5)=CalendarYear,MONTH(JunSun1+5)=6),JunSun1+5,""))</f>
        <v/>
      </c>
      <c r="P22" s="3" t="str">
        <f>IF(DAY(JunSun1)=1,"",IF(AND(YEAR(JunSun1+6)=CalendarYear,MONTH(JunSun1+6)=6),JunSun1+6,""))</f>
        <v/>
      </c>
      <c r="Q22" s="33">
        <f>IF(DAY(JunSun1)=1,IF(AND(YEAR(JunSun1)=CalendarYear,MONTH(JunSun1)=6),JunSun1,""),IF(AND(YEAR(JunSun1+7)=CalendarYear,MONTH(JunSun1+7)=6),JunSun1+7,""))</f>
        <v>45444</v>
      </c>
      <c r="S22" s="5"/>
      <c r="U22" s="9"/>
    </row>
    <row r="23" spans="1:39" ht="15" customHeight="1" x14ac:dyDescent="0.2">
      <c r="C23" s="33">
        <f>IF(DAY(MaySun1)=1,IF(AND(YEAR(MaySun1+1)=CalendarYear,MONTH(MaySun1+1)=5),MaySun1+1,""),IF(AND(YEAR(MaySun1+8)=CalendarYear,MONTH(MaySun1+8)=5),MaySun1+8,""))</f>
        <v>45417</v>
      </c>
      <c r="D23" s="3">
        <f>IF(DAY(MaySun1)=1,IF(AND(YEAR(MaySun1+2)=CalendarYear,MONTH(MaySun1+2)=5),MaySun1+2,""),IF(AND(YEAR(MaySun1+9)=CalendarYear,MONTH(MaySun1+9)=5),MaySun1+9,""))</f>
        <v>45418</v>
      </c>
      <c r="E23" s="3">
        <f>IF(DAY(MaySun1)=1,IF(AND(YEAR(MaySun1+3)=CalendarYear,MONTH(MaySun1+3)=5),MaySun1+3,""),IF(AND(YEAR(MaySun1+10)=CalendarYear,MONTH(MaySun1+10)=5),MaySun1+10,""))</f>
        <v>45419</v>
      </c>
      <c r="F23" s="3">
        <f>IF(DAY(MaySun1)=1,IF(AND(YEAR(MaySun1+4)=CalendarYear,MONTH(MaySun1+4)=5),MaySun1+4,""),IF(AND(YEAR(MaySun1+11)=CalendarYear,MONTH(MaySun1+11)=5),MaySun1+11,""))</f>
        <v>45420</v>
      </c>
      <c r="G23" s="3">
        <f>IF(DAY(MaySun1)=1,IF(AND(YEAR(MaySun1+5)=CalendarYear,MONTH(MaySun1+5)=5),MaySun1+5,""),IF(AND(YEAR(MaySun1+12)=CalendarYear,MONTH(MaySun1+12)=5),MaySun1+12,""))</f>
        <v>45421</v>
      </c>
      <c r="H23" s="3">
        <f>IF(DAY(MaySun1)=1,IF(AND(YEAR(MaySun1+6)=CalendarYear,MONTH(MaySun1+6)=5),MaySun1+6,""),IF(AND(YEAR(MaySun1+13)=CalendarYear,MONTH(MaySun1+13)=5),MaySun1+13,""))</f>
        <v>45422</v>
      </c>
      <c r="I23" s="33">
        <f>IF(DAY(MaySun1)=1,IF(AND(YEAR(MaySun1+7)=CalendarYear,MONTH(MaySun1+7)=5),MaySun1+7,""),IF(AND(YEAR(MaySun1+14)=CalendarYear,MONTH(MaySun1+14)=5),MaySun1+14,""))</f>
        <v>45423</v>
      </c>
      <c r="J23" s="2"/>
      <c r="K23" s="33">
        <f>IF(DAY(JunSun1)=1,IF(AND(YEAR(JunSun1+1)=CalendarYear,MONTH(JunSun1+1)=6),JunSun1+1,""),IF(AND(YEAR(JunSun1+8)=CalendarYear,MONTH(JunSun1+8)=6),JunSun1+8,""))</f>
        <v>45445</v>
      </c>
      <c r="L23" s="3">
        <f>IF(DAY(JunSun1)=1,IF(AND(YEAR(JunSun1+2)=CalendarYear,MONTH(JunSun1+2)=6),JunSun1+2,""),IF(AND(YEAR(JunSun1+9)=CalendarYear,MONTH(JunSun1+9)=6),JunSun1+9,""))</f>
        <v>45446</v>
      </c>
      <c r="M23" s="3">
        <f>IF(DAY(JunSun1)=1,IF(AND(YEAR(JunSun1+3)=CalendarYear,MONTH(JunSun1+3)=6),JunSun1+3,""),IF(AND(YEAR(JunSun1+10)=CalendarYear,MONTH(JunSun1+10)=6),JunSun1+10,""))</f>
        <v>45447</v>
      </c>
      <c r="N23" s="3">
        <f>IF(DAY(JunSun1)=1,IF(AND(YEAR(JunSun1+4)=CalendarYear,MONTH(JunSun1+4)=6),JunSun1+4,""),IF(AND(YEAR(JunSun1+11)=CalendarYear,MONTH(JunSun1+11)=6),JunSun1+11,""))</f>
        <v>45448</v>
      </c>
      <c r="O23" s="3">
        <f>IF(DAY(JunSun1)=1,IF(AND(YEAR(JunSun1+5)=CalendarYear,MONTH(JunSun1+5)=6),JunSun1+5,""),IF(AND(YEAR(JunSun1+12)=CalendarYear,MONTH(JunSun1+12)=6),JunSun1+12,""))</f>
        <v>45449</v>
      </c>
      <c r="P23" s="3">
        <f>IF(DAY(JunSun1)=1,IF(AND(YEAR(JunSun1+6)=CalendarYear,MONTH(JunSun1+6)=6),JunSun1+6,""),IF(AND(YEAR(JunSun1+13)=CalendarYear,MONTH(JunSun1+13)=6),JunSun1+13,""))</f>
        <v>45450</v>
      </c>
      <c r="Q23" s="33">
        <f>IF(DAY(JunSun1)=1,IF(AND(YEAR(JunSun1+7)=CalendarYear,MONTH(JunSun1+7)=6),JunSun1+7,""),IF(AND(YEAR(JunSun1+14)=CalendarYear,MONTH(JunSun1+14)=6),JunSun1+14,""))</f>
        <v>45451</v>
      </c>
      <c r="S23" s="5"/>
      <c r="U23" s="18" t="s">
        <v>40</v>
      </c>
    </row>
    <row r="24" spans="1:39" ht="15" customHeight="1" x14ac:dyDescent="0.2">
      <c r="C24" s="33">
        <f>IF(DAY(MaySun1)=1,IF(AND(YEAR(MaySun1+8)=CalendarYear,MONTH(MaySun1+8)=5),MaySun1+8,""),IF(AND(YEAR(MaySun1+15)=CalendarYear,MONTH(MaySun1+15)=5),MaySun1+15,""))</f>
        <v>45424</v>
      </c>
      <c r="D24" s="3">
        <f>IF(DAY(MaySun1)=1,IF(AND(YEAR(MaySun1+9)=CalendarYear,MONTH(MaySun1+9)=5),MaySun1+9,""),IF(AND(YEAR(MaySun1+16)=CalendarYear,MONTH(MaySun1+16)=5),MaySun1+16,""))</f>
        <v>45425</v>
      </c>
      <c r="E24" s="3">
        <f>IF(DAY(MaySun1)=1,IF(AND(YEAR(MaySun1+10)=CalendarYear,MONTH(MaySun1+10)=5),MaySun1+10,""),IF(AND(YEAR(MaySun1+17)=CalendarYear,MONTH(MaySun1+17)=5),MaySun1+17,""))</f>
        <v>45426</v>
      </c>
      <c r="F24" s="3">
        <f>IF(DAY(MaySun1)=1,IF(AND(YEAR(MaySun1+11)=CalendarYear,MONTH(MaySun1+11)=5),MaySun1+11,""),IF(AND(YEAR(MaySun1+18)=CalendarYear,MONTH(MaySun1+18)=5),MaySun1+18,""))</f>
        <v>45427</v>
      </c>
      <c r="G24" s="3">
        <f>IF(DAY(MaySun1)=1,IF(AND(YEAR(MaySun1+12)=CalendarYear,MONTH(MaySun1+12)=5),MaySun1+12,""),IF(AND(YEAR(MaySun1+19)=CalendarYear,MONTH(MaySun1+19)=5),MaySun1+19,""))</f>
        <v>45428</v>
      </c>
      <c r="H24" s="3">
        <f>IF(DAY(MaySun1)=1,IF(AND(YEAR(MaySun1+13)=CalendarYear,MONTH(MaySun1+13)=5),MaySun1+13,""),IF(AND(YEAR(MaySun1+20)=CalendarYear,MONTH(MaySun1+20)=5),MaySun1+20,""))</f>
        <v>45429</v>
      </c>
      <c r="I24" s="33">
        <f>IF(DAY(MaySun1)=1,IF(AND(YEAR(MaySun1+14)=CalendarYear,MONTH(MaySun1+14)=5),MaySun1+14,""),IF(AND(YEAR(MaySun1+21)=CalendarYear,MONTH(MaySun1+21)=5),MaySun1+21,""))</f>
        <v>45430</v>
      </c>
      <c r="J24" s="3"/>
      <c r="K24" s="33">
        <f>IF(DAY(JunSun1)=1,IF(AND(YEAR(JunSun1+8)=CalendarYear,MONTH(JunSun1+8)=6),JunSun1+8,""),IF(AND(YEAR(JunSun1+15)=CalendarYear,MONTH(JunSun1+15)=6),JunSun1+15,""))</f>
        <v>45452</v>
      </c>
      <c r="L24" s="3">
        <f>IF(DAY(JunSun1)=1,IF(AND(YEAR(JunSun1+9)=CalendarYear,MONTH(JunSun1+9)=6),JunSun1+9,""),IF(AND(YEAR(JunSun1+16)=CalendarYear,MONTH(JunSun1+16)=6),JunSun1+16,""))</f>
        <v>45453</v>
      </c>
      <c r="M24" s="3">
        <f>IF(DAY(JunSun1)=1,IF(AND(YEAR(JunSun1+10)=CalendarYear,MONTH(JunSun1+10)=6),JunSun1+10,""),IF(AND(YEAR(JunSun1+17)=CalendarYear,MONTH(JunSun1+17)=6),JunSun1+17,""))</f>
        <v>45454</v>
      </c>
      <c r="N24" s="3">
        <f>IF(DAY(JunSun1)=1,IF(AND(YEAR(JunSun1+11)=CalendarYear,MONTH(JunSun1+11)=6),JunSun1+11,""),IF(AND(YEAR(JunSun1+18)=CalendarYear,MONTH(JunSun1+18)=6),JunSun1+18,""))</f>
        <v>45455</v>
      </c>
      <c r="O24" s="3">
        <f>IF(DAY(JunSun1)=1,IF(AND(YEAR(JunSun1+12)=CalendarYear,MONTH(JunSun1+12)=6),JunSun1+12,""),IF(AND(YEAR(JunSun1+19)=CalendarYear,MONTH(JunSun1+19)=6),JunSun1+19,""))</f>
        <v>45456</v>
      </c>
      <c r="P24" s="3">
        <f>IF(DAY(JunSun1)=1,IF(AND(YEAR(JunSun1+13)=CalendarYear,MONTH(JunSun1+13)=6),JunSun1+13,""),IF(AND(YEAR(JunSun1+20)=CalendarYear,MONTH(JunSun1+20)=6),JunSun1+20,""))</f>
        <v>45457</v>
      </c>
      <c r="Q24" s="33">
        <f>IF(DAY(JunSun1)=1,IF(AND(YEAR(JunSun1+14)=CalendarYear,MONTH(JunSun1+14)=6),JunSun1+14,""),IF(AND(YEAR(JunSun1+21)=CalendarYear,MONTH(JunSun1+21)=6),JunSun1+21,""))</f>
        <v>45458</v>
      </c>
      <c r="S24" s="5"/>
      <c r="U24" s="35" t="s">
        <v>32</v>
      </c>
    </row>
    <row r="25" spans="1:39" ht="15" customHeight="1" x14ac:dyDescent="0.2">
      <c r="C25" s="33">
        <f>IF(DAY(MaySun1)=1,IF(AND(YEAR(MaySun1+15)=CalendarYear,MONTH(MaySun1+15)=5),MaySun1+15,""),IF(AND(YEAR(MaySun1+22)=CalendarYear,MONTH(MaySun1+22)=5),MaySun1+22,""))</f>
        <v>45431</v>
      </c>
      <c r="D25" s="3">
        <f>IF(DAY(MaySun1)=1,IF(AND(YEAR(MaySun1+16)=CalendarYear,MONTH(MaySun1+16)=5),MaySun1+16,""),IF(AND(YEAR(MaySun1+23)=CalendarYear,MONTH(MaySun1+23)=5),MaySun1+23,""))</f>
        <v>45432</v>
      </c>
      <c r="E25" s="3">
        <f>IF(DAY(MaySun1)=1,IF(AND(YEAR(MaySun1+17)=CalendarYear,MONTH(MaySun1+17)=5),MaySun1+17,""),IF(AND(YEAR(MaySun1+24)=CalendarYear,MONTH(MaySun1+24)=5),MaySun1+24,""))</f>
        <v>45433</v>
      </c>
      <c r="F25" s="3">
        <f>IF(DAY(MaySun1)=1,IF(AND(YEAR(MaySun1+18)=CalendarYear,MONTH(MaySun1+18)=5),MaySun1+18,""),IF(AND(YEAR(MaySun1+25)=CalendarYear,MONTH(MaySun1+25)=5),MaySun1+25,""))</f>
        <v>45434</v>
      </c>
      <c r="G25" s="3">
        <f>IF(DAY(MaySun1)=1,IF(AND(YEAR(MaySun1+19)=CalendarYear,MONTH(MaySun1+19)=5),MaySun1+19,""),IF(AND(YEAR(MaySun1+26)=CalendarYear,MONTH(MaySun1+26)=5),MaySun1+26,""))</f>
        <v>45435</v>
      </c>
      <c r="H25" s="3">
        <f>IF(DAY(MaySun1)=1,IF(AND(YEAR(MaySun1+20)=CalendarYear,MONTH(MaySun1+20)=5),MaySun1+20,""),IF(AND(YEAR(MaySun1+27)=CalendarYear,MONTH(MaySun1+27)=5),MaySun1+27,""))</f>
        <v>45436</v>
      </c>
      <c r="I25" s="33">
        <f>IF(DAY(MaySun1)=1,IF(AND(YEAR(MaySun1+21)=CalendarYear,MONTH(MaySun1+21)=5),MaySun1+21,""),IF(AND(YEAR(MaySun1+28)=CalendarYear,MONTH(MaySun1+28)=5),MaySun1+28,""))</f>
        <v>45437</v>
      </c>
      <c r="J25" s="3"/>
      <c r="K25" s="33">
        <f>IF(DAY(JunSun1)=1,IF(AND(YEAR(JunSun1+15)=CalendarYear,MONTH(JunSun1+15)=6),JunSun1+15,""),IF(AND(YEAR(JunSun1+22)=CalendarYear,MONTH(JunSun1+22)=6),JunSun1+22,""))</f>
        <v>45459</v>
      </c>
      <c r="L25" s="3">
        <f>IF(DAY(JunSun1)=1,IF(AND(YEAR(JunSun1+16)=CalendarYear,MONTH(JunSun1+16)=6),JunSun1+16,""),IF(AND(YEAR(JunSun1+23)=CalendarYear,MONTH(JunSun1+23)=6),JunSun1+23,""))</f>
        <v>45460</v>
      </c>
      <c r="M25" s="3">
        <f>IF(DAY(JunSun1)=1,IF(AND(YEAR(JunSun1+17)=CalendarYear,MONTH(JunSun1+17)=6),JunSun1+17,""),IF(AND(YEAR(JunSun1+24)=CalendarYear,MONTH(JunSun1+24)=6),JunSun1+24,""))</f>
        <v>45461</v>
      </c>
      <c r="N25" s="3">
        <f>IF(DAY(JunSun1)=1,IF(AND(YEAR(JunSun1+18)=CalendarYear,MONTH(JunSun1+18)=6),JunSun1+18,""),IF(AND(YEAR(JunSun1+25)=CalendarYear,MONTH(JunSun1+25)=6),JunSun1+25,""))</f>
        <v>45462</v>
      </c>
      <c r="O25" s="3">
        <f>IF(DAY(JunSun1)=1,IF(AND(YEAR(JunSun1+19)=CalendarYear,MONTH(JunSun1+19)=6),JunSun1+19,""),IF(AND(YEAR(JunSun1+26)=CalendarYear,MONTH(JunSun1+26)=6),JunSun1+26,""))</f>
        <v>45463</v>
      </c>
      <c r="P25" s="3">
        <f>IF(DAY(JunSun1)=1,IF(AND(YEAR(JunSun1+20)=CalendarYear,MONTH(JunSun1+20)=6),JunSun1+20,""),IF(AND(YEAR(JunSun1+27)=CalendarYear,MONTH(JunSun1+27)=6),JunSun1+27,""))</f>
        <v>45464</v>
      </c>
      <c r="Q25" s="33">
        <f>IF(DAY(JunSun1)=1,IF(AND(YEAR(JunSun1+21)=CalendarYear,MONTH(JunSun1+21)=6),JunSun1+21,""),IF(AND(YEAR(JunSun1+28)=CalendarYear,MONTH(JunSun1+28)=6),JunSun1+28,""))</f>
        <v>45465</v>
      </c>
      <c r="S25" s="5"/>
      <c r="U25" s="9"/>
    </row>
    <row r="26" spans="1:39" ht="15" customHeight="1" x14ac:dyDescent="0.2">
      <c r="C26" s="33">
        <f>IF(DAY(MaySun1)=1,IF(AND(YEAR(MaySun1+22)=CalendarYear,MONTH(MaySun1+22)=5),MaySun1+22,""),IF(AND(YEAR(MaySun1+29)=CalendarYear,MONTH(MaySun1+29)=5),MaySun1+29,""))</f>
        <v>45438</v>
      </c>
      <c r="D26" s="31">
        <f>IF(DAY(MaySun1)=1,IF(AND(YEAR(MaySun1+23)=CalendarYear,MONTH(MaySun1+23)=5),MaySun1+23,""),IF(AND(YEAR(MaySun1+30)=CalendarYear,MONTH(MaySun1+30)=5),MaySun1+30,""))</f>
        <v>45439</v>
      </c>
      <c r="E26" s="3">
        <f>IF(DAY(MaySun1)=1,IF(AND(YEAR(MaySun1+24)=CalendarYear,MONTH(MaySun1+24)=5),MaySun1+24,""),IF(AND(YEAR(MaySun1+31)=CalendarYear,MONTH(MaySun1+31)=5),MaySun1+31,""))</f>
        <v>45440</v>
      </c>
      <c r="F26" s="3">
        <f>IF(DAY(MaySun1)=1,IF(AND(YEAR(MaySun1+25)=CalendarYear,MONTH(MaySun1+25)=5),MaySun1+25,""),IF(AND(YEAR(MaySun1+32)=CalendarYear,MONTH(MaySun1+32)=5),MaySun1+32,""))</f>
        <v>45441</v>
      </c>
      <c r="G26" s="3">
        <f>IF(DAY(MaySun1)=1,IF(AND(YEAR(MaySun1+26)=CalendarYear,MONTH(MaySun1+26)=5),MaySun1+26,""),IF(AND(YEAR(MaySun1+33)=CalendarYear,MONTH(MaySun1+33)=5),MaySun1+33,""))</f>
        <v>45442</v>
      </c>
      <c r="H26" s="3">
        <f>IF(DAY(MaySun1)=1,IF(AND(YEAR(MaySun1+27)=CalendarYear,MONTH(MaySun1+27)=5),MaySun1+27,""),IF(AND(YEAR(MaySun1+34)=CalendarYear,MONTH(MaySun1+34)=5),MaySun1+34,""))</f>
        <v>45443</v>
      </c>
      <c r="I26" s="33" t="str">
        <f>IF(DAY(MaySun1)=1,IF(AND(YEAR(MaySun1+28)=CalendarYear,MONTH(MaySun1+28)=5),MaySun1+28,""),IF(AND(YEAR(MaySun1+35)=CalendarYear,MONTH(MaySun1+35)=5),MaySun1+35,""))</f>
        <v/>
      </c>
      <c r="J26" s="3"/>
      <c r="K26" s="33">
        <f>IF(DAY(JunSun1)=1,IF(AND(YEAR(JunSun1+22)=CalendarYear,MONTH(JunSun1+22)=6),JunSun1+22,""),IF(AND(YEAR(JunSun1+29)=CalendarYear,MONTH(JunSun1+29)=6),JunSun1+29,""))</f>
        <v>45466</v>
      </c>
      <c r="L26" s="3">
        <f>IF(DAY(JunSun1)=1,IF(AND(YEAR(JunSun1+23)=CalendarYear,MONTH(JunSun1+23)=6),JunSun1+23,""),IF(AND(YEAR(JunSun1+30)=CalendarYear,MONTH(JunSun1+30)=6),JunSun1+30,""))</f>
        <v>45467</v>
      </c>
      <c r="M26" s="3">
        <f>IF(DAY(JunSun1)=1,IF(AND(YEAR(JunSun1+24)=CalendarYear,MONTH(JunSun1+24)=6),JunSun1+24,""),IF(AND(YEAR(JunSun1+31)=CalendarYear,MONTH(JunSun1+31)=6),JunSun1+31,""))</f>
        <v>45468</v>
      </c>
      <c r="N26" s="3">
        <f>IF(DAY(JunSun1)=1,IF(AND(YEAR(JunSun1+25)=CalendarYear,MONTH(JunSun1+25)=6),JunSun1+25,""),IF(AND(YEAR(JunSun1+32)=CalendarYear,MONTH(JunSun1+32)=6),JunSun1+32,""))</f>
        <v>45469</v>
      </c>
      <c r="O26" s="3">
        <f>IF(DAY(JunSun1)=1,IF(AND(YEAR(JunSun1+26)=CalendarYear,MONTH(JunSun1+26)=6),JunSun1+26,""),IF(AND(YEAR(JunSun1+33)=CalendarYear,MONTH(JunSun1+33)=6),JunSun1+33,""))</f>
        <v>45470</v>
      </c>
      <c r="P26" s="3">
        <f>IF(DAY(JunSun1)=1,IF(AND(YEAR(JunSun1+27)=CalendarYear,MONTH(JunSun1+27)=6),JunSun1+27,""),IF(AND(YEAR(JunSun1+34)=CalendarYear,MONTH(JunSun1+34)=6),JunSun1+34,""))</f>
        <v>45471</v>
      </c>
      <c r="Q26" s="33">
        <f>IF(DAY(JunSun1)=1,IF(AND(YEAR(JunSun1+28)=CalendarYear,MONTH(JunSun1+28)=6),JunSun1+28,""),IF(AND(YEAR(JunSun1+35)=CalendarYear,MONTH(JunSun1+35)=6),JunSun1+35,""))</f>
        <v>45472</v>
      </c>
      <c r="S26" s="5"/>
      <c r="U26" s="18" t="s">
        <v>41</v>
      </c>
    </row>
    <row r="27" spans="1:39" ht="15" customHeight="1" x14ac:dyDescent="0.2">
      <c r="C27" s="3" t="str">
        <f>IF(DAY(MaySun1)=1,IF(AND(YEAR(MaySun1+29)=CalendarYear,MONTH(MaySun1+29)=5),MaySun1+29,""),IF(AND(YEAR(MaySun1+36)=CalendarYear,MONTH(MaySun1+36)=5),MaySun1+36,""))</f>
        <v/>
      </c>
      <c r="D27" s="3" t="str">
        <f>IF(DAY(MaySun1)=1,IF(AND(YEAR(MaySun1+30)=CalendarYear,MONTH(MaySun1+30)=5),MaySun1+30,""),IF(AND(YEAR(MaySun1+37)=CalendarYear,MONTH(MaySun1+37)=5),MaySun1+37,""))</f>
        <v/>
      </c>
      <c r="E27" s="3" t="str">
        <f>IF(DAY(MaySun1)=1,IF(AND(YEAR(MaySun1+31)=CalendarYear,MONTH(MaySun1+31)=5),MaySun1+31,""),IF(AND(YEAR(MaySun1+38)=CalendarYear,MONTH(MaySun1+38)=5),MaySun1+38,""))</f>
        <v/>
      </c>
      <c r="F27" s="3" t="str">
        <f>IF(DAY(MaySun1)=1,IF(AND(YEAR(MaySun1+32)=CalendarYear,MONTH(MaySun1+32)=5),MaySun1+32,""),IF(AND(YEAR(MaySun1+39)=CalendarYear,MONTH(MaySun1+39)=5),MaySun1+39,""))</f>
        <v/>
      </c>
      <c r="G27" s="3" t="str">
        <f>IF(DAY(MaySun1)=1,IF(AND(YEAR(MaySun1+33)=CalendarYear,MONTH(MaySun1+33)=5),MaySun1+33,""),IF(AND(YEAR(MaySun1+40)=CalendarYear,MONTH(MaySun1+40)=5),MaySun1+40,""))</f>
        <v/>
      </c>
      <c r="H27" s="3" t="str">
        <f>IF(DAY(MaySun1)=1,IF(AND(YEAR(MaySun1+34)=CalendarYear,MONTH(MaySun1+34)=5),MaySun1+34,""),IF(AND(YEAR(MaySun1+41)=CalendarYear,MONTH(MaySun1+41)=5),MaySun1+41,""))</f>
        <v/>
      </c>
      <c r="I27" s="3" t="str">
        <f>IF(DAY(MaySun1)=1,IF(AND(YEAR(MaySun1+35)=CalendarYear,MONTH(MaySun1+35)=5),MaySun1+35,""),IF(AND(YEAR(MaySun1+42)=CalendarYear,MONTH(MaySun1+42)=5),MaySun1+42,""))</f>
        <v/>
      </c>
      <c r="J27" s="3"/>
      <c r="K27" s="33">
        <f>IF(DAY(JunSun1)=1,IF(AND(YEAR(JunSun1+29)=CalendarYear,MONTH(JunSun1+29)=6),JunSun1+29,""),IF(AND(YEAR(JunSun1+36)=CalendarYear,MONTH(JunSun1+36)=6),JunSun1+36,""))</f>
        <v>45473</v>
      </c>
      <c r="L27" s="3" t="str">
        <f>IF(DAY(JunSun1)=1,IF(AND(YEAR(JunSun1+30)=CalendarYear,MONTH(JunSun1+30)=6),JunSun1+30,""),IF(AND(YEAR(JunSun1+37)=CalendarYear,MONTH(JunSun1+37)=6),JunSun1+37,""))</f>
        <v/>
      </c>
      <c r="M27" s="3" t="str">
        <f>IF(DAY(JunSun1)=1,IF(AND(YEAR(JunSun1+31)=CalendarYear,MONTH(JunSun1+31)=6),JunSun1+31,""),IF(AND(YEAR(JunSun1+38)=CalendarYear,MONTH(JunSun1+38)=6),JunSun1+38,""))</f>
        <v/>
      </c>
      <c r="N27" s="3" t="str">
        <f>IF(DAY(JunSun1)=1,IF(AND(YEAR(JunSun1+32)=CalendarYear,MONTH(JunSun1+32)=6),JunSun1+32,""),IF(AND(YEAR(JunSun1+39)=CalendarYear,MONTH(JunSun1+39)=6),JunSun1+39,""))</f>
        <v/>
      </c>
      <c r="O27" s="3" t="str">
        <f>IF(DAY(JunSun1)=1,IF(AND(YEAR(JunSun1+33)=CalendarYear,MONTH(JunSun1+33)=6),JunSun1+33,""),IF(AND(YEAR(JunSun1+40)=CalendarYear,MONTH(JunSun1+40)=6),JunSun1+40,""))</f>
        <v/>
      </c>
      <c r="P27" s="3" t="str">
        <f>IF(DAY(JunSun1)=1,IF(AND(YEAR(JunSun1+34)=CalendarYear,MONTH(JunSun1+34)=6),JunSun1+34,""),IF(AND(YEAR(JunSun1+41)=CalendarYear,MONTH(JunSun1+41)=6),JunSun1+41,""))</f>
        <v/>
      </c>
      <c r="Q27" s="3" t="str">
        <f>IF(DAY(JunSun1)=1,IF(AND(YEAR(JunSun1+35)=CalendarYear,MONTH(JunSun1+35)=6),JunSun1+35,""),IF(AND(YEAR(JunSun1+42)=CalendarYear,MONTH(JunSun1+42)=6),JunSun1+42,""))</f>
        <v/>
      </c>
      <c r="S27" s="5"/>
      <c r="U27" s="35" t="s">
        <v>32</v>
      </c>
    </row>
    <row r="28" spans="1:39" ht="15" customHeight="1" x14ac:dyDescent="0.2">
      <c r="A28" s="26"/>
      <c r="C28" s="38" t="s">
        <v>6</v>
      </c>
      <c r="D28" s="38"/>
      <c r="E28" s="38"/>
      <c r="F28" s="38"/>
      <c r="G28" s="38"/>
      <c r="H28" s="38"/>
      <c r="I28" s="38"/>
      <c r="J28" s="3"/>
      <c r="K28" s="38" t="s">
        <v>7</v>
      </c>
      <c r="L28" s="38"/>
      <c r="M28" s="38"/>
      <c r="N28" s="38"/>
      <c r="O28" s="38"/>
      <c r="P28" s="38"/>
      <c r="Q28" s="38"/>
      <c r="S28" s="5"/>
      <c r="U28" s="10"/>
    </row>
    <row r="29" spans="1:39" ht="15" customHeight="1" x14ac:dyDescent="0.2">
      <c r="A29" s="26"/>
      <c r="C29" s="19" t="s">
        <v>14</v>
      </c>
      <c r="D29" s="19" t="s">
        <v>15</v>
      </c>
      <c r="E29" s="19" t="s">
        <v>16</v>
      </c>
      <c r="F29" s="19" t="s">
        <v>17</v>
      </c>
      <c r="G29" s="19" t="s">
        <v>20</v>
      </c>
      <c r="H29" s="19" t="s">
        <v>18</v>
      </c>
      <c r="I29" s="19" t="s">
        <v>19</v>
      </c>
      <c r="J29" s="3"/>
      <c r="K29" s="19" t="s">
        <v>14</v>
      </c>
      <c r="L29" s="19" t="s">
        <v>15</v>
      </c>
      <c r="M29" s="19" t="s">
        <v>16</v>
      </c>
      <c r="N29" s="19" t="s">
        <v>17</v>
      </c>
      <c r="O29" s="19" t="s">
        <v>20</v>
      </c>
      <c r="P29" s="19" t="s">
        <v>18</v>
      </c>
      <c r="Q29" s="19" t="s">
        <v>19</v>
      </c>
      <c r="S29" s="5"/>
      <c r="U29" s="18" t="s">
        <v>42</v>
      </c>
    </row>
    <row r="30" spans="1:39" ht="15" customHeight="1" x14ac:dyDescent="0.2">
      <c r="A30" s="26"/>
      <c r="C30" s="33" t="str">
        <f>IF(DAY(JulSun1)=1,"",IF(AND(YEAR(JulSun1+1)=CalendarYear,MONTH(JulSun1+1)=7),JulSun1+1,""))</f>
        <v/>
      </c>
      <c r="D30" s="3">
        <f>IF(DAY(JulSun1)=1,"",IF(AND(YEAR(JulSun1+2)=CalendarYear,MONTH(JulSun1+2)=7),JulSun1+2,""))</f>
        <v>45474</v>
      </c>
      <c r="E30" s="3">
        <f>IF(DAY(JulSun1)=1,"",IF(AND(YEAR(JulSun1+3)=CalendarYear,MONTH(JulSun1+3)=7),JulSun1+3,""))</f>
        <v>45475</v>
      </c>
      <c r="F30" s="3">
        <f>IF(DAY(JulSun1)=1,"",IF(AND(YEAR(JulSun1+4)=CalendarYear,MONTH(JulSun1+4)=7),JulSun1+4,""))</f>
        <v>45476</v>
      </c>
      <c r="G30" s="31">
        <f>IF(DAY(JulSun1)=1,"",IF(AND(YEAR(JulSun1+5)=CalendarYear,MONTH(JulSun1+5)=7),JulSun1+5,""))</f>
        <v>45477</v>
      </c>
      <c r="H30" s="3">
        <f>IF(DAY(JulSun1)=1,"",IF(AND(YEAR(JulSun1+6)=CalendarYear,MONTH(JulSun1+6)=7),JulSun1+6,""))</f>
        <v>45478</v>
      </c>
      <c r="I30" s="33">
        <f>IF(DAY(JulSun1)=1,IF(AND(YEAR(JulSun1)=CalendarYear,MONTH(JulSun1)=7),JulSun1,""),IF(AND(YEAR(JulSun1+7)=CalendarYear,MONTH(JulSun1+7)=7),JulSun1+7,""))</f>
        <v>45479</v>
      </c>
      <c r="K30" s="33" t="str">
        <f>IF(DAY(AugSun1)=1,"",IF(AND(YEAR(AugSun1+1)=CalendarYear,MONTH(AugSun1+1)=8),AugSun1+1,""))</f>
        <v/>
      </c>
      <c r="L30" s="3" t="str">
        <f>IF(DAY(AugSun1)=1,"",IF(AND(YEAR(AugSun1+2)=CalendarYear,MONTH(AugSun1+2)=8),AugSun1+2,""))</f>
        <v/>
      </c>
      <c r="M30" s="3" t="str">
        <f>IF(DAY(AugSun1)=1,"",IF(AND(YEAR(AugSun1+3)=CalendarYear,MONTH(AugSun1+3)=8),AugSun1+3,""))</f>
        <v/>
      </c>
      <c r="N30" s="3" t="str">
        <f>IF(DAY(AugSun1)=1,"",IF(AND(YEAR(AugSun1+4)=CalendarYear,MONTH(AugSun1+4)=8),AugSun1+4,""))</f>
        <v/>
      </c>
      <c r="O30" s="3">
        <f>IF(DAY(AugSun1)=1,"",IF(AND(YEAR(AugSun1+5)=CalendarYear,MONTH(AugSun1+5)=8),AugSun1+5,""))</f>
        <v>45505</v>
      </c>
      <c r="P30" s="3">
        <f>IF(DAY(AugSun1)=1,"",IF(AND(YEAR(AugSun1+6)=CalendarYear,MONTH(AugSun1+6)=8),AugSun1+6,""))</f>
        <v>45506</v>
      </c>
      <c r="Q30" s="33">
        <f>IF(DAY(AugSun1)=1,IF(AND(YEAR(AugSun1)=CalendarYear,MONTH(AugSun1)=8),AugSun1,""),IF(AND(YEAR(AugSun1+7)=CalendarYear,MONTH(AugSun1+7)=8),AugSun1+7,""))</f>
        <v>45507</v>
      </c>
      <c r="S30" s="5"/>
      <c r="U30" s="35" t="s">
        <v>43</v>
      </c>
    </row>
    <row r="31" spans="1:39" ht="15" customHeight="1" x14ac:dyDescent="0.2">
      <c r="A31" s="26"/>
      <c r="C31" s="33">
        <f>IF(DAY(JulSun1)=1,IF(AND(YEAR(JulSun1+1)=CalendarYear,MONTH(JulSun1+1)=7),JulSun1+1,""),IF(AND(YEAR(JulSun1+8)=CalendarYear,MONTH(JulSun1+8)=7),JulSun1+8,""))</f>
        <v>45480</v>
      </c>
      <c r="D31" s="3">
        <f>IF(DAY(JulSun1)=1,IF(AND(YEAR(JulSun1+2)=CalendarYear,MONTH(JulSun1+2)=7),JulSun1+2,""),IF(AND(YEAR(JulSun1+9)=CalendarYear,MONTH(JulSun1+9)=7),JulSun1+9,""))</f>
        <v>45481</v>
      </c>
      <c r="E31" s="3">
        <f>IF(DAY(JulSun1)=1,IF(AND(YEAR(JulSun1+3)=CalendarYear,MONTH(JulSun1+3)=7),JulSun1+3,""),IF(AND(YEAR(JulSun1+10)=CalendarYear,MONTH(JulSun1+10)=7),JulSun1+10,""))</f>
        <v>45482</v>
      </c>
      <c r="F31" s="3">
        <f>IF(DAY(JulSun1)=1,IF(AND(YEAR(JulSun1+4)=CalendarYear,MONTH(JulSun1+4)=7),JulSun1+4,""),IF(AND(YEAR(JulSun1+11)=CalendarYear,MONTH(JulSun1+11)=7),JulSun1+11,""))</f>
        <v>45483</v>
      </c>
      <c r="G31" s="3">
        <f>IF(DAY(JulSun1)=1,IF(AND(YEAR(JulSun1+5)=CalendarYear,MONTH(JulSun1+5)=7),JulSun1+5,""),IF(AND(YEAR(JulSun1+12)=CalendarYear,MONTH(JulSun1+12)=7),JulSun1+12,""))</f>
        <v>45484</v>
      </c>
      <c r="H31" s="3">
        <f>IF(DAY(JulSun1)=1,IF(AND(YEAR(JulSun1+6)=CalendarYear,MONTH(JulSun1+6)=7),JulSun1+6,""),IF(AND(YEAR(JulSun1+13)=CalendarYear,MONTH(JulSun1+13)=7),JulSun1+13,""))</f>
        <v>45485</v>
      </c>
      <c r="I31" s="33">
        <f>IF(DAY(JulSun1)=1,IF(AND(YEAR(JulSun1+7)=CalendarYear,MONTH(JulSun1+7)=7),JulSun1+7,""),IF(AND(YEAR(JulSun1+14)=CalendarYear,MONTH(JulSun1+14)=7),JulSun1+14,""))</f>
        <v>45486</v>
      </c>
      <c r="K31" s="33">
        <f>IF(DAY(AugSun1)=1,IF(AND(YEAR(AugSun1+1)=CalendarYear,MONTH(AugSun1+1)=8),AugSun1+1,""),IF(AND(YEAR(AugSun1+8)=CalendarYear,MONTH(AugSun1+8)=8),AugSun1+8,""))</f>
        <v>45508</v>
      </c>
      <c r="L31" s="3">
        <f>IF(DAY(AugSun1)=1,IF(AND(YEAR(AugSun1+2)=CalendarYear,MONTH(AugSun1+2)=8),AugSun1+2,""),IF(AND(YEAR(AugSun1+9)=CalendarYear,MONTH(AugSun1+9)=8),AugSun1+9,""))</f>
        <v>45509</v>
      </c>
      <c r="M31" s="3">
        <f>IF(DAY(AugSun1)=1,IF(AND(YEAR(AugSun1+3)=CalendarYear,MONTH(AugSun1+3)=8),AugSun1+3,""),IF(AND(YEAR(AugSun1+10)=CalendarYear,MONTH(AugSun1+10)=8),AugSun1+10,""))</f>
        <v>45510</v>
      </c>
      <c r="N31" s="3">
        <f>IF(DAY(AugSun1)=1,IF(AND(YEAR(AugSun1+4)=CalendarYear,MONTH(AugSun1+4)=8),AugSun1+4,""),IF(AND(YEAR(AugSun1+11)=CalendarYear,MONTH(AugSun1+11)=8),AugSun1+11,""))</f>
        <v>45511</v>
      </c>
      <c r="O31" s="3">
        <f>IF(DAY(AugSun1)=1,IF(AND(YEAR(AugSun1+5)=CalendarYear,MONTH(AugSun1+5)=8),AugSun1+5,""),IF(AND(YEAR(AugSun1+12)=CalendarYear,MONTH(AugSun1+12)=8),AugSun1+12,""))</f>
        <v>45512</v>
      </c>
      <c r="P31" s="3">
        <f>IF(DAY(AugSun1)=1,IF(AND(YEAR(AugSun1+6)=CalendarYear,MONTH(AugSun1+6)=8),AugSun1+6,""),IF(AND(YEAR(AugSun1+13)=CalendarYear,MONTH(AugSun1+13)=8),AugSun1+13,""))</f>
        <v>45513</v>
      </c>
      <c r="Q31" s="33">
        <f>IF(DAY(AugSun1)=1,IF(AND(YEAR(AugSun1+7)=CalendarYear,MONTH(AugSun1+7)=8),AugSun1+7,""),IF(AND(YEAR(AugSun1+14)=CalendarYear,MONTH(AugSun1+14)=8),AugSun1+14,""))</f>
        <v>45514</v>
      </c>
      <c r="S31" s="5"/>
      <c r="U31" s="10"/>
    </row>
    <row r="32" spans="1:39" ht="15" customHeight="1" x14ac:dyDescent="0.2">
      <c r="C32" s="33">
        <f>IF(DAY(JulSun1)=1,IF(AND(YEAR(JulSun1+8)=CalendarYear,MONTH(JulSun1+8)=7),JulSun1+8,""),IF(AND(YEAR(JulSun1+15)=CalendarYear,MONTH(JulSun1+15)=7),JulSun1+15,""))</f>
        <v>45487</v>
      </c>
      <c r="D32" s="3">
        <f>IF(DAY(JulSun1)=1,IF(AND(YEAR(JulSun1+9)=CalendarYear,MONTH(JulSun1+9)=7),JulSun1+9,""),IF(AND(YEAR(JulSun1+16)=CalendarYear,MONTH(JulSun1+16)=7),JulSun1+16,""))</f>
        <v>45488</v>
      </c>
      <c r="E32" s="3">
        <f>IF(DAY(JulSun1)=1,IF(AND(YEAR(JulSun1+10)=CalendarYear,MONTH(JulSun1+10)=7),JulSun1+10,""),IF(AND(YEAR(JulSun1+17)=CalendarYear,MONTH(JulSun1+17)=7),JulSun1+17,""))</f>
        <v>45489</v>
      </c>
      <c r="F32" s="3">
        <f>IF(DAY(JulSun1)=1,IF(AND(YEAR(JulSun1+11)=CalendarYear,MONTH(JulSun1+11)=7),JulSun1+11,""),IF(AND(YEAR(JulSun1+18)=CalendarYear,MONTH(JulSun1+18)=7),JulSun1+18,""))</f>
        <v>45490</v>
      </c>
      <c r="G32" s="3">
        <f>IF(DAY(JulSun1)=1,IF(AND(YEAR(JulSun1+12)=CalendarYear,MONTH(JulSun1+12)=7),JulSun1+12,""),IF(AND(YEAR(JulSun1+19)=CalendarYear,MONTH(JulSun1+19)=7),JulSun1+19,""))</f>
        <v>45491</v>
      </c>
      <c r="H32" s="3">
        <f>IF(DAY(JulSun1)=1,IF(AND(YEAR(JulSun1+13)=CalendarYear,MONTH(JulSun1+13)=7),JulSun1+13,""),IF(AND(YEAR(JulSun1+20)=CalendarYear,MONTH(JulSun1+20)=7),JulSun1+20,""))</f>
        <v>45492</v>
      </c>
      <c r="I32" s="33">
        <f>IF(DAY(JulSun1)=1,IF(AND(YEAR(JulSun1+14)=CalendarYear,MONTH(JulSun1+14)=7),JulSun1+14,""),IF(AND(YEAR(JulSun1+21)=CalendarYear,MONTH(JulSun1+21)=7),JulSun1+21,""))</f>
        <v>45493</v>
      </c>
      <c r="K32" s="33">
        <f>IF(DAY(AugSun1)=1,IF(AND(YEAR(AugSun1+8)=CalendarYear,MONTH(AugSun1+8)=8),AugSun1+8,""),IF(AND(YEAR(AugSun1+15)=CalendarYear,MONTH(AugSun1+15)=8),AugSun1+15,""))</f>
        <v>45515</v>
      </c>
      <c r="L32" s="3">
        <f>IF(DAY(AugSun1)=1,IF(AND(YEAR(AugSun1+9)=CalendarYear,MONTH(AugSun1+9)=8),AugSun1+9,""),IF(AND(YEAR(AugSun1+16)=CalendarYear,MONTH(AugSun1+16)=8),AugSun1+16,""))</f>
        <v>45516</v>
      </c>
      <c r="M32" s="3">
        <f>IF(DAY(AugSun1)=1,IF(AND(YEAR(AugSun1+10)=CalendarYear,MONTH(AugSun1+10)=8),AugSun1+10,""),IF(AND(YEAR(AugSun1+17)=CalendarYear,MONTH(AugSun1+17)=8),AugSun1+17,""))</f>
        <v>45517</v>
      </c>
      <c r="N32" s="3">
        <f>IF(DAY(AugSun1)=1,IF(AND(YEAR(AugSun1+11)=CalendarYear,MONTH(AugSun1+11)=8),AugSun1+11,""),IF(AND(YEAR(AugSun1+18)=CalendarYear,MONTH(AugSun1+18)=8),AugSun1+18,""))</f>
        <v>45518</v>
      </c>
      <c r="O32" s="3">
        <f>IF(DAY(AugSun1)=1,IF(AND(YEAR(AugSun1+12)=CalendarYear,MONTH(AugSun1+12)=8),AugSun1+12,""),IF(AND(YEAR(AugSun1+19)=CalendarYear,MONTH(AugSun1+19)=8),AugSun1+19,""))</f>
        <v>45519</v>
      </c>
      <c r="P32" s="3">
        <f>IF(DAY(AugSun1)=1,IF(AND(YEAR(AugSun1+13)=CalendarYear,MONTH(AugSun1+13)=8),AugSun1+13,""),IF(AND(YEAR(AugSun1+20)=CalendarYear,MONTH(AugSun1+20)=8),AugSun1+20,""))</f>
        <v>45520</v>
      </c>
      <c r="Q32" s="33">
        <f>IF(DAY(AugSun1)=1,IF(AND(YEAR(AugSun1+14)=CalendarYear,MONTH(AugSun1+14)=8),AugSun1+14,""),IF(AND(YEAR(AugSun1+21)=CalendarYear,MONTH(AugSun1+21)=8),AugSun1+21,""))</f>
        <v>45521</v>
      </c>
      <c r="S32" s="5"/>
      <c r="U32" s="18" t="s">
        <v>44</v>
      </c>
    </row>
    <row r="33" spans="1:21" ht="15" customHeight="1" x14ac:dyDescent="0.2">
      <c r="C33" s="33">
        <f>IF(DAY(JulSun1)=1,IF(AND(YEAR(JulSun1+15)=CalendarYear,MONTH(JulSun1+15)=7),JulSun1+15,""),IF(AND(YEAR(JulSun1+22)=CalendarYear,MONTH(JulSun1+22)=7),JulSun1+22,""))</f>
        <v>45494</v>
      </c>
      <c r="D33" s="3">
        <f>IF(DAY(JulSun1)=1,IF(AND(YEAR(JulSun1+16)=CalendarYear,MONTH(JulSun1+16)=7),JulSun1+16,""),IF(AND(YEAR(JulSun1+23)=CalendarYear,MONTH(JulSun1+23)=7),JulSun1+23,""))</f>
        <v>45495</v>
      </c>
      <c r="E33" s="3">
        <f>IF(DAY(JulSun1)=1,IF(AND(YEAR(JulSun1+17)=CalendarYear,MONTH(JulSun1+17)=7),JulSun1+17,""),IF(AND(YEAR(JulSun1+24)=CalendarYear,MONTH(JulSun1+24)=7),JulSun1+24,""))</f>
        <v>45496</v>
      </c>
      <c r="F33" s="3">
        <f>IF(DAY(JulSun1)=1,IF(AND(YEAR(JulSun1+18)=CalendarYear,MONTH(JulSun1+18)=7),JulSun1+18,""),IF(AND(YEAR(JulSun1+25)=CalendarYear,MONTH(JulSun1+25)=7),JulSun1+25,""))</f>
        <v>45497</v>
      </c>
      <c r="G33" s="3">
        <f>IF(DAY(JulSun1)=1,IF(AND(YEAR(JulSun1+19)=CalendarYear,MONTH(JulSun1+19)=7),JulSun1+19,""),IF(AND(YEAR(JulSun1+26)=CalendarYear,MONTH(JulSun1+26)=7),JulSun1+26,""))</f>
        <v>45498</v>
      </c>
      <c r="H33" s="3">
        <f>IF(DAY(JulSun1)=1,IF(AND(YEAR(JulSun1+20)=CalendarYear,MONTH(JulSun1+20)=7),JulSun1+20,""),IF(AND(YEAR(JulSun1+27)=CalendarYear,MONTH(JulSun1+27)=7),JulSun1+27,""))</f>
        <v>45499</v>
      </c>
      <c r="I33" s="33">
        <f>IF(DAY(JulSun1)=1,IF(AND(YEAR(JulSun1+21)=CalendarYear,MONTH(JulSun1+21)=7),JulSun1+21,""),IF(AND(YEAR(JulSun1+28)=CalendarYear,MONTH(JulSun1+28)=7),JulSun1+28,""))</f>
        <v>45500</v>
      </c>
      <c r="K33" s="33">
        <f>IF(DAY(AugSun1)=1,IF(AND(YEAR(AugSun1+15)=CalendarYear,MONTH(AugSun1+15)=8),AugSun1+15,""),IF(AND(YEAR(AugSun1+22)=CalendarYear,MONTH(AugSun1+22)=8),AugSun1+22,""))</f>
        <v>45522</v>
      </c>
      <c r="L33" s="3">
        <f>IF(DAY(AugSun1)=1,IF(AND(YEAR(AugSun1+16)=CalendarYear,MONTH(AugSun1+16)=8),AugSun1+16,""),IF(AND(YEAR(AugSun1+23)=CalendarYear,MONTH(AugSun1+23)=8),AugSun1+23,""))</f>
        <v>45523</v>
      </c>
      <c r="M33" s="3">
        <f>IF(DAY(AugSun1)=1,IF(AND(YEAR(AugSun1+17)=CalendarYear,MONTH(AugSun1+17)=8),AugSun1+17,""),IF(AND(YEAR(AugSun1+24)=CalendarYear,MONTH(AugSun1+24)=8),AugSun1+24,""))</f>
        <v>45524</v>
      </c>
      <c r="N33" s="3">
        <f>IF(DAY(AugSun1)=1,IF(AND(YEAR(AugSun1+18)=CalendarYear,MONTH(AugSun1+18)=8),AugSun1+18,""),IF(AND(YEAR(AugSun1+25)=CalendarYear,MONTH(AugSun1+25)=8),AugSun1+25,""))</f>
        <v>45525</v>
      </c>
      <c r="O33" s="3">
        <f>IF(DAY(AugSun1)=1,IF(AND(YEAR(AugSun1+19)=CalendarYear,MONTH(AugSun1+19)=8),AugSun1+19,""),IF(AND(YEAR(AugSun1+26)=CalendarYear,MONTH(AugSun1+26)=8),AugSun1+26,""))</f>
        <v>45526</v>
      </c>
      <c r="P33" s="3">
        <f>IF(DAY(AugSun1)=1,IF(AND(YEAR(AugSun1+20)=CalendarYear,MONTH(AugSun1+20)=8),AugSun1+20,""),IF(AND(YEAR(AugSun1+27)=CalendarYear,MONTH(AugSun1+27)=8),AugSun1+27,""))</f>
        <v>45527</v>
      </c>
      <c r="Q33" s="33">
        <f>IF(DAY(AugSun1)=1,IF(AND(YEAR(AugSun1+21)=CalendarYear,MONTH(AugSun1+21)=8),AugSun1+21,""),IF(AND(YEAR(AugSun1+28)=CalendarYear,MONTH(AugSun1+28)=8),AugSun1+28,""))</f>
        <v>45528</v>
      </c>
      <c r="S33" s="5"/>
      <c r="U33" s="36" t="s">
        <v>45</v>
      </c>
    </row>
    <row r="34" spans="1:21" ht="15" customHeight="1" x14ac:dyDescent="0.2">
      <c r="C34" s="33">
        <f>IF(DAY(JulSun1)=1,IF(AND(YEAR(JulSun1+22)=CalendarYear,MONTH(JulSun1+22)=7),JulSun1+22,""),IF(AND(YEAR(JulSun1+29)=CalendarYear,MONTH(JulSun1+29)=7),JulSun1+29,""))</f>
        <v>45501</v>
      </c>
      <c r="D34" s="32">
        <f>IF(DAY(JulSun1)=1,IF(AND(YEAR(JulSun1+23)=CalendarYear,MONTH(JulSun1+23)=7),JulSun1+23,""),IF(AND(YEAR(JulSun1+30)=CalendarYear,MONTH(JulSun1+30)=7),JulSun1+30,""))</f>
        <v>45502</v>
      </c>
      <c r="E34" s="3">
        <f>IF(DAY(JulSun1)=1,IF(AND(YEAR(JulSun1+24)=CalendarYear,MONTH(JulSun1+24)=7),JulSun1+24,""),IF(AND(YEAR(JulSun1+31)=CalendarYear,MONTH(JulSun1+31)=7),JulSun1+31,""))</f>
        <v>45503</v>
      </c>
      <c r="F34" s="3">
        <f>IF(DAY(JulSun1)=1,IF(AND(YEAR(JulSun1+25)=CalendarYear,MONTH(JulSun1+25)=7),JulSun1+25,""),IF(AND(YEAR(JulSun1+32)=CalendarYear,MONTH(JulSun1+32)=7),JulSun1+32,""))</f>
        <v>45504</v>
      </c>
      <c r="G34" s="3" t="str">
        <f>IF(DAY(JulSun1)=1,IF(AND(YEAR(JulSun1+26)=CalendarYear,MONTH(JulSun1+26)=7),JulSun1+26,""),IF(AND(YEAR(JulSun1+33)=CalendarYear,MONTH(JulSun1+33)=7),JulSun1+33,""))</f>
        <v/>
      </c>
      <c r="H34" s="3" t="str">
        <f>IF(DAY(JulSun1)=1,IF(AND(YEAR(JulSun1+27)=CalendarYear,MONTH(JulSun1+27)=7),JulSun1+27,""),IF(AND(YEAR(JulSun1+34)=CalendarYear,MONTH(JulSun1+34)=7),JulSun1+34,""))</f>
        <v/>
      </c>
      <c r="I34" s="33" t="str">
        <f>IF(DAY(JulSun1)=1,IF(AND(YEAR(JulSun1+28)=CalendarYear,MONTH(JulSun1+28)=7),JulSun1+28,""),IF(AND(YEAR(JulSun1+35)=CalendarYear,MONTH(JulSun1+35)=7),JulSun1+35,""))</f>
        <v/>
      </c>
      <c r="K34" s="33">
        <f>IF(DAY(AugSun1)=1,IF(AND(YEAR(AugSun1+22)=CalendarYear,MONTH(AugSun1+22)=8),AugSun1+22,""),IF(AND(YEAR(AugSun1+29)=CalendarYear,MONTH(AugSun1+29)=8),AugSun1+29,""))</f>
        <v>45529</v>
      </c>
      <c r="L34" s="3">
        <f>IF(DAY(AugSun1)=1,IF(AND(YEAR(AugSun1+23)=CalendarYear,MONTH(AugSun1+23)=8),AugSun1+23,""),IF(AND(YEAR(AugSun1+30)=CalendarYear,MONTH(AugSun1+30)=8),AugSun1+30,""))</f>
        <v>45530</v>
      </c>
      <c r="M34" s="3">
        <f>IF(DAY(AugSun1)=1,IF(AND(YEAR(AugSun1+24)=CalendarYear,MONTH(AugSun1+24)=8),AugSun1+24,""),IF(AND(YEAR(AugSun1+31)=CalendarYear,MONTH(AugSun1+31)=8),AugSun1+31,""))</f>
        <v>45531</v>
      </c>
      <c r="N34" s="3">
        <f>IF(DAY(AugSun1)=1,IF(AND(YEAR(AugSun1+25)=CalendarYear,MONTH(AugSun1+25)=8),AugSun1+25,""),IF(AND(YEAR(AugSun1+32)=CalendarYear,MONTH(AugSun1+32)=8),AugSun1+32,""))</f>
        <v>45532</v>
      </c>
      <c r="O34" s="3">
        <f>IF(DAY(AugSun1)=1,IF(AND(YEAR(AugSun1+26)=CalendarYear,MONTH(AugSun1+26)=8),AugSun1+26,""),IF(AND(YEAR(AugSun1+33)=CalendarYear,MONTH(AugSun1+33)=8),AugSun1+33,""))</f>
        <v>45533</v>
      </c>
      <c r="P34" s="3">
        <f>IF(DAY(AugSun1)=1,IF(AND(YEAR(AugSun1+27)=CalendarYear,MONTH(AugSun1+27)=8),AugSun1+27,""),IF(AND(YEAR(AugSun1+34)=CalendarYear,MONTH(AugSun1+34)=8),AugSun1+34,""))</f>
        <v>45534</v>
      </c>
      <c r="Q34" s="33">
        <f>IF(DAY(AugSun1)=1,IF(AND(YEAR(AugSun1+28)=CalendarYear,MONTH(AugSun1+28)=8),AugSun1+28,""),IF(AND(YEAR(AugSun1+35)=CalendarYear,MONTH(AugSun1+35)=8),AugSun1+35,""))</f>
        <v>45535</v>
      </c>
      <c r="S34" s="5"/>
      <c r="U34" s="10"/>
    </row>
    <row r="35" spans="1:21" ht="2.25" hidden="1" customHeight="1" x14ac:dyDescent="0.2">
      <c r="C35" s="33" t="str">
        <f>IF(DAY(JulSun1)=1,IF(AND(YEAR(JulSun1+29)=CalendarYear,MONTH(JulSun1+29)=7),JulSun1+29,""),IF(AND(YEAR(JulSun1+36)=CalendarYear,MONTH(JulSun1+36)=7),JulSun1+36,""))</f>
        <v/>
      </c>
      <c r="D35" s="3" t="str">
        <f>IF(DAY(JulSun1)=1,IF(AND(YEAR(JulSun1+30)=CalendarYear,MONTH(JulSun1+30)=7),JulSun1+30,""),IF(AND(YEAR(JulSun1+37)=CalendarYear,MONTH(JulSun1+37)=7),JulSun1+37,""))</f>
        <v/>
      </c>
      <c r="E35" s="3" t="str">
        <f>IF(DAY(JulSun1)=1,IF(AND(YEAR(JulSun1+31)=CalendarYear,MONTH(JulSun1+31)=7),JulSun1+31,""),IF(AND(YEAR(JulSun1+38)=CalendarYear,MONTH(JulSun1+38)=7),JulSun1+38,""))</f>
        <v/>
      </c>
      <c r="F35" s="3" t="str">
        <f>IF(DAY(JulSun1)=1,IF(AND(YEAR(JulSun1+32)=CalendarYear,MONTH(JulSun1+32)=7),JulSun1+32,""),IF(AND(YEAR(JulSun1+39)=CalendarYear,MONTH(JulSun1+39)=7),JulSun1+39,""))</f>
        <v/>
      </c>
      <c r="G35" s="3" t="str">
        <f>IF(DAY(JulSun1)=1,IF(AND(YEAR(JulSun1+33)=CalendarYear,MONTH(JulSun1+33)=7),JulSun1+33,""),IF(AND(YEAR(JulSun1+40)=CalendarYear,MONTH(JulSun1+40)=7),JulSun1+40,""))</f>
        <v/>
      </c>
      <c r="H35" s="3" t="str">
        <f>IF(DAY(JulSun1)=1,IF(AND(YEAR(JulSun1+34)=CalendarYear,MONTH(JulSun1+34)=7),JulSun1+34,""),IF(AND(YEAR(JulSun1+41)=CalendarYear,MONTH(JulSun1+41)=7),JulSun1+41,""))</f>
        <v/>
      </c>
      <c r="I35" s="3" t="str">
        <f>IF(DAY(JulSun1)=1,IF(AND(YEAR(JulSun1+35)=CalendarYear,MONTH(JulSun1+35)=7),JulSun1+35,""),IF(AND(YEAR(JulSun1+42)=CalendarYear,MONTH(JulSun1+42)=7),JulSun1+42,""))</f>
        <v/>
      </c>
      <c r="K35" s="33" t="str">
        <f>IF(DAY(AugSun1)=1,IF(AND(YEAR(AugSun1+29)=CalendarYear,MONTH(AugSun1+29)=8),AugSun1+29,""),IF(AND(YEAR(AugSun1+36)=CalendarYear,MONTH(AugSun1+36)=8),AugSun1+36,""))</f>
        <v/>
      </c>
      <c r="L35" s="3" t="str">
        <f>IF(DAY(AugSun1)=1,IF(AND(YEAR(AugSun1+30)=CalendarYear,MONTH(AugSun1+30)=8),AugSun1+30,""),IF(AND(YEAR(AugSun1+37)=CalendarYear,MONTH(AugSun1+37)=8),AugSun1+37,""))</f>
        <v/>
      </c>
      <c r="M35" s="3" t="str">
        <f>IF(DAY(AugSun1)=1,IF(AND(YEAR(AugSun1+31)=CalendarYear,MONTH(AugSun1+31)=8),AugSun1+31,""),IF(AND(YEAR(AugSun1+38)=CalendarYear,MONTH(AugSun1+38)=8),AugSun1+38,""))</f>
        <v/>
      </c>
      <c r="N35" s="3" t="str">
        <f>IF(DAY(AugSun1)=1,IF(AND(YEAR(AugSun1+32)=CalendarYear,MONTH(AugSun1+32)=8),AugSun1+32,""),IF(AND(YEAR(AugSun1+39)=CalendarYear,MONTH(AugSun1+39)=8),AugSun1+39,""))</f>
        <v/>
      </c>
      <c r="O35" s="3" t="str">
        <f>IF(DAY(AugSun1)=1,IF(AND(YEAR(AugSun1+33)=CalendarYear,MONTH(AugSun1+33)=8),AugSun1+33,""),IF(AND(YEAR(AugSun1+40)=CalendarYear,MONTH(AugSun1+40)=8),AugSun1+40,""))</f>
        <v/>
      </c>
      <c r="P35" s="3" t="str">
        <f>IF(DAY(AugSun1)=1,IF(AND(YEAR(AugSun1+34)=CalendarYear,MONTH(AugSun1+34)=8),AugSun1+34,""),IF(AND(YEAR(AugSun1+41)=CalendarYear,MONTH(AugSun1+41)=8),AugSun1+41,""))</f>
        <v/>
      </c>
      <c r="Q35" s="3" t="str">
        <f>IF(DAY(AugSun1)=1,IF(AND(YEAR(AugSun1+35)=CalendarYear,MONTH(AugSun1+35)=8),AugSun1+35,""),IF(AND(YEAR(AugSun1+42)=CalendarYear,MONTH(AugSun1+42)=8),AugSun1+42,""))</f>
        <v/>
      </c>
      <c r="S35" s="5"/>
      <c r="U35" s="12"/>
    </row>
    <row r="36" spans="1:21" ht="15" customHeight="1" x14ac:dyDescent="0.2">
      <c r="A36" s="26"/>
      <c r="C36" s="38" t="s">
        <v>8</v>
      </c>
      <c r="D36" s="38"/>
      <c r="E36" s="38"/>
      <c r="F36" s="38"/>
      <c r="G36" s="38"/>
      <c r="H36" s="38"/>
      <c r="I36" s="38"/>
      <c r="K36" s="38" t="s">
        <v>9</v>
      </c>
      <c r="L36" s="38"/>
      <c r="M36" s="38"/>
      <c r="N36" s="38"/>
      <c r="O36" s="38"/>
      <c r="P36" s="38"/>
      <c r="Q36" s="38"/>
      <c r="S36" s="5"/>
      <c r="U36" s="18" t="s">
        <v>46</v>
      </c>
    </row>
    <row r="37" spans="1:21" ht="15" customHeight="1" x14ac:dyDescent="0.2">
      <c r="A37" s="26"/>
      <c r="C37" s="19" t="s">
        <v>14</v>
      </c>
      <c r="D37" s="19" t="s">
        <v>15</v>
      </c>
      <c r="E37" s="19" t="s">
        <v>16</v>
      </c>
      <c r="F37" s="19" t="s">
        <v>17</v>
      </c>
      <c r="G37" s="19" t="s">
        <v>20</v>
      </c>
      <c r="H37" s="19" t="s">
        <v>18</v>
      </c>
      <c r="I37" s="19" t="s">
        <v>19</v>
      </c>
      <c r="K37" s="19" t="s">
        <v>14</v>
      </c>
      <c r="L37" s="19" t="s">
        <v>15</v>
      </c>
      <c r="M37" s="19" t="s">
        <v>16</v>
      </c>
      <c r="N37" s="19" t="s">
        <v>17</v>
      </c>
      <c r="O37" s="19" t="s">
        <v>20</v>
      </c>
      <c r="P37" s="19" t="s">
        <v>18</v>
      </c>
      <c r="Q37" s="19" t="s">
        <v>19</v>
      </c>
      <c r="S37" s="5"/>
      <c r="U37" s="12" t="s">
        <v>47</v>
      </c>
    </row>
    <row r="38" spans="1:21" ht="15" customHeight="1" x14ac:dyDescent="0.2">
      <c r="C38" s="3">
        <f>IF(DAY(SepSun1)=1,"",IF(AND(YEAR(SepSun1+1)=CalendarYear,MONTH(SepSun1+1)=9),SepSun1+1,""))</f>
        <v>45536</v>
      </c>
      <c r="D38" s="31">
        <f>IF(DAY(SepSun1)=1,"",IF(AND(YEAR(SepSun1+2)=CalendarYear,MONTH(SepSun1+2)=9),SepSun1+2,""))</f>
        <v>45537</v>
      </c>
      <c r="E38" s="3">
        <f>IF(DAY(SepSun1)=1,"",IF(AND(YEAR(SepSun1+3)=CalendarYear,MONTH(SepSun1+3)=9),SepSun1+3,""))</f>
        <v>45538</v>
      </c>
      <c r="F38" s="3">
        <f>IF(DAY(SepSun1)=1,"",IF(AND(YEAR(SepSun1+4)=CalendarYear,MONTH(SepSun1+4)=9),SepSun1+4,""))</f>
        <v>45539</v>
      </c>
      <c r="G38" s="3">
        <f>IF(DAY(SepSun1)=1,"",IF(AND(YEAR(SepSun1+5)=CalendarYear,MONTH(SepSun1+5)=9),SepSun1+5,""))</f>
        <v>45540</v>
      </c>
      <c r="H38" s="3">
        <f>IF(DAY(SepSun1)=1,"",IF(AND(YEAR(SepSun1+6)=CalendarYear,MONTH(SepSun1+6)=9),SepSun1+6,""))</f>
        <v>45541</v>
      </c>
      <c r="I38" s="33">
        <f>IF(DAY(SepSun1)=1,IF(AND(YEAR(SepSun1)=CalendarYear,MONTH(SepSun1)=9),SepSun1,""),IF(AND(YEAR(SepSun1+7)=CalendarYear,MONTH(SepSun1+7)=9),SepSun1+7,""))</f>
        <v>45542</v>
      </c>
      <c r="K38" s="3" t="str">
        <f>IF(DAY(OctSun1)=1,"",IF(AND(YEAR(OctSun1+1)=CalendarYear,MONTH(OctSun1+1)=10),OctSun1+1,""))</f>
        <v/>
      </c>
      <c r="L38" s="3" t="str">
        <f>IF(DAY(OctSun1)=1,"",IF(AND(YEAR(OctSun1+2)=CalendarYear,MONTH(OctSun1+2)=10),OctSun1+2,""))</f>
        <v/>
      </c>
      <c r="M38" s="3">
        <f>IF(DAY(OctSun1)=1,"",IF(AND(YEAR(OctSun1+3)=CalendarYear,MONTH(OctSun1+3)=10),OctSun1+3,""))</f>
        <v>45566</v>
      </c>
      <c r="N38" s="3">
        <f>IF(DAY(OctSun1)=1,"",IF(AND(YEAR(OctSun1+4)=CalendarYear,MONTH(OctSun1+4)=10),OctSun1+4,""))</f>
        <v>45567</v>
      </c>
      <c r="O38" s="3">
        <f>IF(DAY(OctSun1)=1,"",IF(AND(YEAR(OctSun1+5)=CalendarYear,MONTH(OctSun1+5)=10),OctSun1+5,""))</f>
        <v>45568</v>
      </c>
      <c r="P38" s="3">
        <f>IF(DAY(OctSun1)=1,"",IF(AND(YEAR(OctSun1+6)=CalendarYear,MONTH(OctSun1+6)=10),OctSun1+6,""))</f>
        <v>45569</v>
      </c>
      <c r="Q38" s="33">
        <f>IF(DAY(OctSun1)=1,IF(AND(YEAR(OctSun1)=CalendarYear,MONTH(OctSun1)=10),OctSun1,""),IF(AND(YEAR(OctSun1+7)=CalendarYear,MONTH(OctSun1+7)=10),OctSun1+7,""))</f>
        <v>45570</v>
      </c>
      <c r="S38" s="5"/>
      <c r="U38" s="9"/>
    </row>
    <row r="39" spans="1:21" ht="15" customHeight="1" x14ac:dyDescent="0.2">
      <c r="C39" s="3">
        <f>IF(DAY(SepSun1)=1,IF(AND(YEAR(SepSun1+1)=CalendarYear,MONTH(SepSun1+1)=9),SepSun1+1,""),IF(AND(YEAR(SepSun1+8)=CalendarYear,MONTH(SepSun1+8)=9),SepSun1+8,""))</f>
        <v>45543</v>
      </c>
      <c r="D39" s="3">
        <f>IF(DAY(SepSun1)=1,IF(AND(YEAR(SepSun1+2)=CalendarYear,MONTH(SepSun1+2)=9),SepSun1+2,""),IF(AND(YEAR(SepSun1+9)=CalendarYear,MONTH(SepSun1+9)=9),SepSun1+9,""))</f>
        <v>45544</v>
      </c>
      <c r="E39" s="3">
        <f>IF(DAY(SepSun1)=1,IF(AND(YEAR(SepSun1+3)=CalendarYear,MONTH(SepSun1+3)=9),SepSun1+3,""),IF(AND(YEAR(SepSun1+10)=CalendarYear,MONTH(SepSun1+10)=9),SepSun1+10,""))</f>
        <v>45545</v>
      </c>
      <c r="F39" s="3">
        <f>IF(DAY(SepSun1)=1,IF(AND(YEAR(SepSun1+4)=CalendarYear,MONTH(SepSun1+4)=9),SepSun1+4,""),IF(AND(YEAR(SepSun1+11)=CalendarYear,MONTH(SepSun1+11)=9),SepSun1+11,""))</f>
        <v>45546</v>
      </c>
      <c r="G39" s="3">
        <f>IF(DAY(SepSun1)=1,IF(AND(YEAR(SepSun1+5)=CalendarYear,MONTH(SepSun1+5)=9),SepSun1+5,""),IF(AND(YEAR(SepSun1+12)=CalendarYear,MONTH(SepSun1+12)=9),SepSun1+12,""))</f>
        <v>45547</v>
      </c>
      <c r="H39" s="3">
        <f>IF(DAY(SepSun1)=1,IF(AND(YEAR(SepSun1+6)=CalendarYear,MONTH(SepSun1+6)=9),SepSun1+6,""),IF(AND(YEAR(SepSun1+13)=CalendarYear,MONTH(SepSun1+13)=9),SepSun1+13,""))</f>
        <v>45548</v>
      </c>
      <c r="I39" s="33">
        <f>IF(DAY(SepSun1)=1,IF(AND(YEAR(SepSun1+7)=CalendarYear,MONTH(SepSun1+7)=9),SepSun1+7,""),IF(AND(YEAR(SepSun1+14)=CalendarYear,MONTH(SepSun1+14)=9),SepSun1+14,""))</f>
        <v>45549</v>
      </c>
      <c r="K39" s="33">
        <f>IF(DAY(OctSun1)=1,IF(AND(YEAR(OctSun1+1)=CalendarYear,MONTH(OctSun1+1)=10),OctSun1+1,""),IF(AND(YEAR(OctSun1+8)=CalendarYear,MONTH(OctSun1+8)=10),OctSun1+8,""))</f>
        <v>45571</v>
      </c>
      <c r="L39" s="3">
        <f>IF(DAY(OctSun1)=1,IF(AND(YEAR(OctSun1+2)=CalendarYear,MONTH(OctSun1+2)=10),OctSun1+2,""),IF(AND(YEAR(OctSun1+9)=CalendarYear,MONTH(OctSun1+9)=10),OctSun1+9,""))</f>
        <v>45572</v>
      </c>
      <c r="M39" s="3">
        <f>IF(DAY(OctSun1)=1,IF(AND(YEAR(OctSun1+3)=CalendarYear,MONTH(OctSun1+3)=10),OctSun1+3,""),IF(AND(YEAR(OctSun1+10)=CalendarYear,MONTH(OctSun1+10)=10),OctSun1+10,""))</f>
        <v>45573</v>
      </c>
      <c r="N39" s="3">
        <f>IF(DAY(OctSun1)=1,IF(AND(YEAR(OctSun1+4)=CalendarYear,MONTH(OctSun1+4)=10),OctSun1+4,""),IF(AND(YEAR(OctSun1+11)=CalendarYear,MONTH(OctSun1+11)=10),OctSun1+11,""))</f>
        <v>45574</v>
      </c>
      <c r="O39" s="3">
        <f>IF(DAY(OctSun1)=1,IF(AND(YEAR(OctSun1+5)=CalendarYear,MONTH(OctSun1+5)=10),OctSun1+5,""),IF(AND(YEAR(OctSun1+12)=CalendarYear,MONTH(OctSun1+12)=10),OctSun1+12,""))</f>
        <v>45575</v>
      </c>
      <c r="P39" s="32">
        <f>IF(DAY(OctSun1)=1,IF(AND(YEAR(OctSun1+6)=CalendarYear,MONTH(OctSun1+6)=10),OctSun1+6,""),IF(AND(YEAR(OctSun1+13)=CalendarYear,MONTH(OctSun1+13)=10),OctSun1+13,""))</f>
        <v>45576</v>
      </c>
      <c r="Q39" s="33">
        <f>IF(DAY(OctSun1)=1,IF(AND(YEAR(OctSun1+7)=CalendarYear,MONTH(OctSun1+7)=10),OctSun1+7,""),IF(AND(YEAR(OctSun1+14)=CalendarYear,MONTH(OctSun1+14)=10),OctSun1+14,""))</f>
        <v>45577</v>
      </c>
      <c r="S39" s="5"/>
      <c r="U39" s="9"/>
    </row>
    <row r="40" spans="1:21" ht="15" customHeight="1" x14ac:dyDescent="0.2">
      <c r="C40" s="3">
        <f>IF(DAY(SepSun1)=1,IF(AND(YEAR(SepSun1+8)=CalendarYear,MONTH(SepSun1+8)=9),SepSun1+8,""),IF(AND(YEAR(SepSun1+15)=CalendarYear,MONTH(SepSun1+15)=9),SepSun1+15,""))</f>
        <v>45550</v>
      </c>
      <c r="D40" s="3">
        <f>IF(DAY(SepSun1)=1,IF(AND(YEAR(SepSun1+9)=CalendarYear,MONTH(SepSun1+9)=9),SepSun1+9,""),IF(AND(YEAR(SepSun1+16)=CalendarYear,MONTH(SepSun1+16)=9),SepSun1+16,""))</f>
        <v>45551</v>
      </c>
      <c r="E40" s="3">
        <f>IF(DAY(SepSun1)=1,IF(AND(YEAR(SepSun1+10)=CalendarYear,MONTH(SepSun1+10)=9),SepSun1+10,""),IF(AND(YEAR(SepSun1+17)=CalendarYear,MONTH(SepSun1+17)=9),SepSun1+17,""))</f>
        <v>45552</v>
      </c>
      <c r="F40" s="3">
        <f>IF(DAY(SepSun1)=1,IF(AND(YEAR(SepSun1+11)=CalendarYear,MONTH(SepSun1+11)=9),SepSun1+11,""),IF(AND(YEAR(SepSun1+18)=CalendarYear,MONTH(SepSun1+18)=9),SepSun1+18,""))</f>
        <v>45553</v>
      </c>
      <c r="G40" s="3">
        <f>IF(DAY(SepSun1)=1,IF(AND(YEAR(SepSun1+12)=CalendarYear,MONTH(SepSun1+12)=9),SepSun1+12,""),IF(AND(YEAR(SepSun1+19)=CalendarYear,MONTH(SepSun1+19)=9),SepSun1+19,""))</f>
        <v>45554</v>
      </c>
      <c r="H40" s="3">
        <f>IF(DAY(SepSun1)=1,IF(AND(YEAR(SepSun1+13)=CalendarYear,MONTH(SepSun1+13)=9),SepSun1+13,""),IF(AND(YEAR(SepSun1+20)=CalendarYear,MONTH(SepSun1+20)=9),SepSun1+20,""))</f>
        <v>45555</v>
      </c>
      <c r="I40" s="33">
        <f>IF(DAY(SepSun1)=1,IF(AND(YEAR(SepSun1+14)=CalendarYear,MONTH(SepSun1+14)=9),SepSun1+14,""),IF(AND(YEAR(SepSun1+21)=CalendarYear,MONTH(SepSun1+21)=9),SepSun1+21,""))</f>
        <v>45556</v>
      </c>
      <c r="K40" s="33">
        <f>IF(DAY(OctSun1)=1,IF(AND(YEAR(OctSun1+8)=CalendarYear,MONTH(OctSun1+8)=10),OctSun1+8,""),IF(AND(YEAR(OctSun1+15)=CalendarYear,MONTH(OctSun1+15)=10),OctSun1+15,""))</f>
        <v>45578</v>
      </c>
      <c r="L40" s="3">
        <f>IF(DAY(OctSun1)=1,IF(AND(YEAR(OctSun1+9)=CalendarYear,MONTH(OctSun1+9)=10),OctSun1+9,""),IF(AND(YEAR(OctSun1+16)=CalendarYear,MONTH(OctSun1+16)=10),OctSun1+16,""))</f>
        <v>45579</v>
      </c>
      <c r="M40" s="3">
        <f>IF(DAY(OctSun1)=1,IF(AND(YEAR(OctSun1+10)=CalendarYear,MONTH(OctSun1+10)=10),OctSun1+10,""),IF(AND(YEAR(OctSun1+17)=CalendarYear,MONTH(OctSun1+17)=10),OctSun1+17,""))</f>
        <v>45580</v>
      </c>
      <c r="N40" s="3">
        <f>IF(DAY(OctSun1)=1,IF(AND(YEAR(OctSun1+11)=CalendarYear,MONTH(OctSun1+11)=10),OctSun1+11,""),IF(AND(YEAR(OctSun1+18)=CalendarYear,MONTH(OctSun1+18)=10),OctSun1+18,""))</f>
        <v>45581</v>
      </c>
      <c r="O40" s="3">
        <f>IF(DAY(OctSun1)=1,IF(AND(YEAR(OctSun1+12)=CalendarYear,MONTH(OctSun1+12)=10),OctSun1+12,""),IF(AND(YEAR(OctSun1+19)=CalendarYear,MONTH(OctSun1+19)=10),OctSun1+19,""))</f>
        <v>45582</v>
      </c>
      <c r="P40" s="3">
        <f>IF(DAY(OctSun1)=1,IF(AND(YEAR(OctSun1+13)=CalendarYear,MONTH(OctSun1+13)=10),OctSun1+13,""),IF(AND(YEAR(OctSun1+20)=CalendarYear,MONTH(OctSun1+20)=10),OctSun1+20,""))</f>
        <v>45583</v>
      </c>
      <c r="Q40" s="33">
        <f>IF(DAY(OctSun1)=1,IF(AND(YEAR(OctSun1+14)=CalendarYear,MONTH(OctSun1+14)=10),OctSun1+14,""),IF(AND(YEAR(OctSun1+21)=CalendarYear,MONTH(OctSun1+21)=10),OctSun1+21,""))</f>
        <v>45584</v>
      </c>
      <c r="S40" s="5"/>
      <c r="U40" s="17"/>
    </row>
    <row r="41" spans="1:21" ht="15" customHeight="1" x14ac:dyDescent="0.2">
      <c r="A41" s="26"/>
      <c r="C41" s="3">
        <f>IF(DAY(SepSun1)=1,IF(AND(YEAR(SepSun1+15)=CalendarYear,MONTH(SepSun1+15)=9),SepSun1+15,""),IF(AND(YEAR(SepSun1+22)=CalendarYear,MONTH(SepSun1+22)=9),SepSun1+22,""))</f>
        <v>45557</v>
      </c>
      <c r="D41" s="3">
        <f>IF(DAY(SepSun1)=1,IF(AND(YEAR(SepSun1+16)=CalendarYear,MONTH(SepSun1+16)=9),SepSun1+16,""),IF(AND(YEAR(SepSun1+23)=CalendarYear,MONTH(SepSun1+23)=9),SepSun1+23,""))</f>
        <v>45558</v>
      </c>
      <c r="E41" s="3">
        <f>IF(DAY(SepSun1)=1,IF(AND(YEAR(SepSun1+17)=CalendarYear,MONTH(SepSun1+17)=9),SepSun1+17,""),IF(AND(YEAR(SepSun1+24)=CalendarYear,MONTH(SepSun1+24)=9),SepSun1+24,""))</f>
        <v>45559</v>
      </c>
      <c r="F41" s="3">
        <f>IF(DAY(SepSun1)=1,IF(AND(YEAR(SepSun1+18)=CalendarYear,MONTH(SepSun1+18)=9),SepSun1+18,""),IF(AND(YEAR(SepSun1+25)=CalendarYear,MONTH(SepSun1+25)=9),SepSun1+25,""))</f>
        <v>45560</v>
      </c>
      <c r="G41" s="3">
        <f>IF(DAY(SepSun1)=1,IF(AND(YEAR(SepSun1+19)=CalendarYear,MONTH(SepSun1+19)=9),SepSun1+19,""),IF(AND(YEAR(SepSun1+26)=CalendarYear,MONTH(SepSun1+26)=9),SepSun1+26,""))</f>
        <v>45561</v>
      </c>
      <c r="H41" s="3">
        <f>IF(DAY(SepSun1)=1,IF(AND(YEAR(SepSun1+20)=CalendarYear,MONTH(SepSun1+20)=9),SepSun1+20,""),IF(AND(YEAR(SepSun1+27)=CalendarYear,MONTH(SepSun1+27)=9),SepSun1+27,""))</f>
        <v>45562</v>
      </c>
      <c r="I41" s="33">
        <f>IF(DAY(SepSun1)=1,IF(AND(YEAR(SepSun1+21)=CalendarYear,MONTH(SepSun1+21)=9),SepSun1+21,""),IF(AND(YEAR(SepSun1+28)=CalendarYear,MONTH(SepSun1+28)=9),SepSun1+28,""))</f>
        <v>45563</v>
      </c>
      <c r="K41" s="33">
        <f>IF(DAY(OctSun1)=1,IF(AND(YEAR(OctSun1+15)=CalendarYear,MONTH(OctSun1+15)=10),OctSun1+15,""),IF(AND(YEAR(OctSun1+22)=CalendarYear,MONTH(OctSun1+22)=10),OctSun1+22,""))</f>
        <v>45585</v>
      </c>
      <c r="L41" s="3">
        <f>IF(DAY(OctSun1)=1,IF(AND(YEAR(OctSun1+16)=CalendarYear,MONTH(OctSun1+16)=10),OctSun1+16,""),IF(AND(YEAR(OctSun1+23)=CalendarYear,MONTH(OctSun1+23)=10),OctSun1+23,""))</f>
        <v>45586</v>
      </c>
      <c r="M41" s="3">
        <f>IF(DAY(OctSun1)=1,IF(AND(YEAR(OctSun1+17)=CalendarYear,MONTH(OctSun1+17)=10),OctSun1+17,""),IF(AND(YEAR(OctSun1+24)=CalendarYear,MONTH(OctSun1+24)=10),OctSun1+24,""))</f>
        <v>45587</v>
      </c>
      <c r="N41" s="3">
        <f>IF(DAY(OctSun1)=1,IF(AND(YEAR(OctSun1+18)=CalendarYear,MONTH(OctSun1+18)=10),OctSun1+18,""),IF(AND(YEAR(OctSun1+25)=CalendarYear,MONTH(OctSun1+25)=10),OctSun1+25,""))</f>
        <v>45588</v>
      </c>
      <c r="O41" s="3">
        <f>IF(DAY(OctSun1)=1,IF(AND(YEAR(OctSun1+19)=CalendarYear,MONTH(OctSun1+19)=10),OctSun1+19,""),IF(AND(YEAR(OctSun1+26)=CalendarYear,MONTH(OctSun1+26)=10),OctSun1+26,""))</f>
        <v>45589</v>
      </c>
      <c r="P41" s="3">
        <f>IF(DAY(OctSun1)=1,IF(AND(YEAR(OctSun1+20)=CalendarYear,MONTH(OctSun1+20)=10),OctSun1+20,""),IF(AND(YEAR(OctSun1+27)=CalendarYear,MONTH(OctSun1+27)=10),OctSun1+27,""))</f>
        <v>45590</v>
      </c>
      <c r="Q41" s="33">
        <f>IF(DAY(OctSun1)=1,IF(AND(YEAR(OctSun1+21)=CalendarYear,MONTH(OctSun1+21)=10),OctSun1+21,""),IF(AND(YEAR(OctSun1+28)=CalendarYear,MONTH(OctSun1+28)=10),OctSun1+28,""))</f>
        <v>45591</v>
      </c>
      <c r="S41" s="5"/>
    </row>
    <row r="42" spans="1:21" ht="15" customHeight="1" x14ac:dyDescent="0.2">
      <c r="A42" s="26"/>
      <c r="C42" s="3">
        <f>IF(DAY(SepSun1)=1,IF(AND(YEAR(SepSun1+22)=CalendarYear,MONTH(SepSun1+22)=9),SepSun1+22,""),IF(AND(YEAR(SepSun1+29)=CalendarYear,MONTH(SepSun1+29)=9),SepSun1+29,""))</f>
        <v>45564</v>
      </c>
      <c r="D42" s="3">
        <f>IF(DAY(SepSun1)=1,IF(AND(YEAR(SepSun1+23)=CalendarYear,MONTH(SepSun1+23)=9),SepSun1+23,""),IF(AND(YEAR(SepSun1+30)=CalendarYear,MONTH(SepSun1+30)=9),SepSun1+30,""))</f>
        <v>45565</v>
      </c>
      <c r="E42" s="3" t="str">
        <f>IF(DAY(SepSun1)=1,IF(AND(YEAR(SepSun1+24)=CalendarYear,MONTH(SepSun1+24)=9),SepSun1+24,""),IF(AND(YEAR(SepSun1+31)=CalendarYear,MONTH(SepSun1+31)=9),SepSun1+31,""))</f>
        <v/>
      </c>
      <c r="F42" s="3" t="str">
        <f>IF(DAY(SepSun1)=1,IF(AND(YEAR(SepSun1+25)=CalendarYear,MONTH(SepSun1+25)=9),SepSun1+25,""),IF(AND(YEAR(SepSun1+32)=CalendarYear,MONTH(SepSun1+32)=9),SepSun1+32,""))</f>
        <v/>
      </c>
      <c r="G42" s="3" t="str">
        <f>IF(DAY(SepSun1)=1,IF(AND(YEAR(SepSun1+26)=CalendarYear,MONTH(SepSun1+26)=9),SepSun1+26,""),IF(AND(YEAR(SepSun1+33)=CalendarYear,MONTH(SepSun1+33)=9),SepSun1+33,""))</f>
        <v/>
      </c>
      <c r="H42" s="3" t="str">
        <f>IF(DAY(SepSun1)=1,IF(AND(YEAR(SepSun1+27)=CalendarYear,MONTH(SepSun1+27)=9),SepSun1+27,""),IF(AND(YEAR(SepSun1+34)=CalendarYear,MONTH(SepSun1+34)=9),SepSun1+34,""))</f>
        <v/>
      </c>
      <c r="I42" s="3" t="str">
        <f>IF(DAY(SepSun1)=1,IF(AND(YEAR(SepSun1+28)=CalendarYear,MONTH(SepSun1+28)=9),SepSun1+28,""),IF(AND(YEAR(SepSun1+35)=CalendarYear,MONTH(SepSun1+35)=9),SepSun1+35,""))</f>
        <v/>
      </c>
      <c r="K42" s="33">
        <f>IF(DAY(OctSun1)=1,IF(AND(YEAR(OctSun1+22)=CalendarYear,MONTH(OctSun1+22)=10),OctSun1+22,""),IF(AND(YEAR(OctSun1+29)=CalendarYear,MONTH(OctSun1+29)=10),OctSun1+29,""))</f>
        <v>45592</v>
      </c>
      <c r="L42" s="3">
        <f>IF(DAY(OctSun1)=1,IF(AND(YEAR(OctSun1+23)=CalendarYear,MONTH(OctSun1+23)=10),OctSun1+23,""),IF(AND(YEAR(OctSun1+30)=CalendarYear,MONTH(OctSun1+30)=10),OctSun1+30,""))</f>
        <v>45593</v>
      </c>
      <c r="M42" s="3">
        <f>IF(DAY(OctSun1)=1,IF(AND(YEAR(OctSun1+24)=CalendarYear,MONTH(OctSun1+24)=10),OctSun1+24,""),IF(AND(YEAR(OctSun1+31)=CalendarYear,MONTH(OctSun1+31)=10),OctSun1+31,""))</f>
        <v>45594</v>
      </c>
      <c r="N42" s="3">
        <f>IF(DAY(OctSun1)=1,IF(AND(YEAR(OctSun1+25)=CalendarYear,MONTH(OctSun1+25)=10),OctSun1+25,""),IF(AND(YEAR(OctSun1+32)=CalendarYear,MONTH(OctSun1+32)=10),OctSun1+32,""))</f>
        <v>45595</v>
      </c>
      <c r="O42" s="3">
        <f>IF(DAY(OctSun1)=1,IF(AND(YEAR(OctSun1+26)=CalendarYear,MONTH(OctSun1+26)=10),OctSun1+26,""),IF(AND(YEAR(OctSun1+33)=CalendarYear,MONTH(OctSun1+33)=10),OctSun1+33,""))</f>
        <v>45596</v>
      </c>
      <c r="P42" s="3" t="str">
        <f>IF(DAY(OctSun1)=1,IF(AND(YEAR(OctSun1+27)=CalendarYear,MONTH(OctSun1+27)=10),OctSun1+27,""),IF(AND(YEAR(OctSun1+34)=CalendarYear,MONTH(OctSun1+34)=10),OctSun1+34,""))</f>
        <v/>
      </c>
      <c r="Q42" s="33" t="str">
        <f>IF(DAY(OctSun1)=1,IF(AND(YEAR(OctSun1+28)=CalendarYear,MONTH(OctSun1+28)=10),OctSun1+28,""),IF(AND(YEAR(OctSun1+35)=CalendarYear,MONTH(OctSun1+35)=10),OctSun1+35,""))</f>
        <v/>
      </c>
      <c r="S42" s="5"/>
      <c r="U42" s="17"/>
    </row>
    <row r="43" spans="1:21" ht="2.25" hidden="1" customHeight="1" x14ac:dyDescent="0.2">
      <c r="A43" s="26"/>
      <c r="C43" s="3" t="str">
        <f>IF(DAY(SepSun1)=1,IF(AND(YEAR(SepSun1+29)=CalendarYear,MONTH(SepSun1+29)=9),SepSun1+29,""),IF(AND(YEAR(SepSun1+36)=CalendarYear,MONTH(SepSun1+36)=9),SepSun1+36,""))</f>
        <v/>
      </c>
      <c r="D43" s="3" t="str">
        <f>IF(DAY(SepSun1)=1,IF(AND(YEAR(SepSun1+30)=CalendarYear,MONTH(SepSun1+30)=9),SepSun1+30,""),IF(AND(YEAR(SepSun1+37)=CalendarYear,MONTH(SepSun1+37)=9),SepSun1+37,""))</f>
        <v/>
      </c>
      <c r="E43" s="3" t="str">
        <f>IF(DAY(SepSun1)=1,IF(AND(YEAR(SepSun1+31)=CalendarYear,MONTH(SepSun1+31)=9),SepSun1+31,""),IF(AND(YEAR(SepSun1+38)=CalendarYear,MONTH(SepSun1+38)=9),SepSun1+38,""))</f>
        <v/>
      </c>
      <c r="F43" s="3" t="str">
        <f>IF(DAY(SepSun1)=1,IF(AND(YEAR(SepSun1+32)=CalendarYear,MONTH(SepSun1+32)=9),SepSun1+32,""),IF(AND(YEAR(SepSun1+39)=CalendarYear,MONTH(SepSun1+39)=9),SepSun1+39,""))</f>
        <v/>
      </c>
      <c r="G43" s="3" t="str">
        <f>IF(DAY(SepSun1)=1,IF(AND(YEAR(SepSun1+33)=CalendarYear,MONTH(SepSun1+33)=9),SepSun1+33,""),IF(AND(YEAR(SepSun1+40)=CalendarYear,MONTH(SepSun1+40)=9),SepSun1+40,""))</f>
        <v/>
      </c>
      <c r="H43" s="3" t="str">
        <f>IF(DAY(SepSun1)=1,IF(AND(YEAR(SepSun1+34)=CalendarYear,MONTH(SepSun1+34)=9),SepSun1+34,""),IF(AND(YEAR(SepSun1+41)=CalendarYear,MONTH(SepSun1+41)=9),SepSun1+41,""))</f>
        <v/>
      </c>
      <c r="I43" s="3" t="str">
        <f>IF(DAY(SepSun1)=1,IF(AND(YEAR(SepSun1+35)=CalendarYear,MONTH(SepSun1+35)=9),SepSun1+35,""),IF(AND(YEAR(SepSun1+42)=CalendarYear,MONTH(SepSun1+42)=9),SepSun1+42,""))</f>
        <v/>
      </c>
      <c r="K43" s="3" t="str">
        <f>IF(DAY(OctSun1)=1,IF(AND(YEAR(OctSun1+29)=CalendarYear,MONTH(OctSun1+29)=10),OctSun1+29,""),IF(AND(YEAR(OctSun1+36)=CalendarYear,MONTH(OctSun1+36)=10),OctSun1+36,""))</f>
        <v/>
      </c>
      <c r="L43" s="3" t="str">
        <f>IF(DAY(OctSun1)=1,IF(AND(YEAR(OctSun1+30)=CalendarYear,MONTH(OctSun1+30)=10),OctSun1+30,""),IF(AND(YEAR(OctSun1+37)=CalendarYear,MONTH(OctSun1+37)=10),OctSun1+37,""))</f>
        <v/>
      </c>
      <c r="M43" s="3" t="str">
        <f>IF(DAY(OctSun1)=1,IF(AND(YEAR(OctSun1+31)=CalendarYear,MONTH(OctSun1+31)=10),OctSun1+31,""),IF(AND(YEAR(OctSun1+38)=CalendarYear,MONTH(OctSun1+38)=10),OctSun1+38,""))</f>
        <v/>
      </c>
      <c r="N43" s="3" t="str">
        <f>IF(DAY(OctSun1)=1,IF(AND(YEAR(OctSun1+32)=CalendarYear,MONTH(OctSun1+32)=10),OctSun1+32,""),IF(AND(YEAR(OctSun1+39)=CalendarYear,MONTH(OctSun1+39)=10),OctSun1+39,""))</f>
        <v/>
      </c>
      <c r="O43" s="3" t="str">
        <f>IF(DAY(OctSun1)=1,IF(AND(YEAR(OctSun1+33)=CalendarYear,MONTH(OctSun1+33)=10),OctSun1+33,""),IF(AND(YEAR(OctSun1+40)=CalendarYear,MONTH(OctSun1+40)=10),OctSun1+40,""))</f>
        <v/>
      </c>
      <c r="P43" s="3" t="str">
        <f>IF(DAY(OctSun1)=1,IF(AND(YEAR(OctSun1+34)=CalendarYear,MONTH(OctSun1+34)=10),OctSun1+34,""),IF(AND(YEAR(OctSun1+41)=CalendarYear,MONTH(OctSun1+41)=10),OctSun1+41,""))</f>
        <v/>
      </c>
      <c r="Q43" s="3" t="str">
        <f>IF(DAY(OctSun1)=1,IF(AND(YEAR(OctSun1+35)=CalendarYear,MONTH(OctSun1+35)=10),OctSun1+35,""),IF(AND(YEAR(OctSun1+42)=CalendarYear,MONTH(OctSun1+42)=10),OctSun1+42,""))</f>
        <v/>
      </c>
      <c r="S43" s="5"/>
      <c r="U43" s="17"/>
    </row>
    <row r="44" spans="1:21" ht="15" customHeight="1" x14ac:dyDescent="0.2">
      <c r="A44" s="26"/>
      <c r="C44" s="38" t="s">
        <v>10</v>
      </c>
      <c r="D44" s="38"/>
      <c r="E44" s="38"/>
      <c r="F44" s="38"/>
      <c r="G44" s="38"/>
      <c r="H44" s="38"/>
      <c r="I44" s="38"/>
      <c r="K44" s="38" t="s">
        <v>11</v>
      </c>
      <c r="L44" s="38"/>
      <c r="M44" s="38"/>
      <c r="N44" s="38"/>
      <c r="O44" s="38"/>
      <c r="P44" s="38"/>
      <c r="Q44" s="38"/>
      <c r="S44" s="5"/>
      <c r="U44" s="17"/>
    </row>
    <row r="45" spans="1:21" ht="15" customHeight="1" x14ac:dyDescent="0.2">
      <c r="A45" s="26"/>
      <c r="C45" s="19" t="s">
        <v>14</v>
      </c>
      <c r="D45" s="19" t="s">
        <v>15</v>
      </c>
      <c r="E45" s="19" t="s">
        <v>16</v>
      </c>
      <c r="F45" s="19" t="s">
        <v>17</v>
      </c>
      <c r="G45" s="19" t="s">
        <v>20</v>
      </c>
      <c r="H45" s="19" t="s">
        <v>18</v>
      </c>
      <c r="I45" s="19" t="s">
        <v>19</v>
      </c>
      <c r="J45" s="11"/>
      <c r="K45" s="19" t="s">
        <v>14</v>
      </c>
      <c r="L45" s="19" t="s">
        <v>15</v>
      </c>
      <c r="M45" s="19" t="s">
        <v>16</v>
      </c>
      <c r="N45" s="19" t="s">
        <v>17</v>
      </c>
      <c r="O45" s="19" t="s">
        <v>20</v>
      </c>
      <c r="P45" s="19" t="s">
        <v>18</v>
      </c>
      <c r="Q45" s="19" t="s">
        <v>19</v>
      </c>
      <c r="S45" s="5"/>
      <c r="U45" s="17"/>
    </row>
    <row r="46" spans="1:21" ht="15" customHeight="1" x14ac:dyDescent="0.2">
      <c r="A46" s="26"/>
      <c r="C46" s="3" t="str">
        <f>IF(DAY(NovSun1)=1,"",IF(AND(YEAR(NovSun1+1)=CalendarYear,MONTH(NovSun1+1)=11),NovSun1+1,""))</f>
        <v/>
      </c>
      <c r="D46" s="3" t="str">
        <f>IF(DAY(NovSun1)=1,"",IF(AND(YEAR(NovSun1+2)=CalendarYear,MONTH(NovSun1+2)=11),NovSun1+2,""))</f>
        <v/>
      </c>
      <c r="E46" s="3" t="str">
        <f>IF(DAY(NovSun1)=1,"",IF(AND(YEAR(NovSun1+3)=CalendarYear,MONTH(NovSun1+3)=11),NovSun1+3,""))</f>
        <v/>
      </c>
      <c r="F46" s="3" t="str">
        <f>IF(DAY(NovSun1)=1,"",IF(AND(YEAR(NovSun1+4)=CalendarYear,MONTH(NovSun1+4)=11),NovSun1+4,""))</f>
        <v/>
      </c>
      <c r="G46" s="3" t="str">
        <f>IF(DAY(NovSun1)=1,"",IF(AND(YEAR(NovSun1+5)=CalendarYear,MONTH(NovSun1+5)=11),NovSun1+5,""))</f>
        <v/>
      </c>
      <c r="H46" s="3">
        <f>IF(DAY(NovSun1)=1,"",IF(AND(YEAR(NovSun1+6)=CalendarYear,MONTH(NovSun1+6)=11),NovSun1+6,""))</f>
        <v>45597</v>
      </c>
      <c r="I46" s="33">
        <f>IF(DAY(NovSun1)=1,IF(AND(YEAR(NovSun1)=CalendarYear,MONTH(NovSun1)=11),NovSun1,""),IF(AND(YEAR(NovSun1+7)=CalendarYear,MONTH(NovSun1+7)=11),NovSun1+7,""))</f>
        <v>45598</v>
      </c>
      <c r="K46" s="33">
        <f>IF(DAY(DecSun1)=1,"",IF(AND(YEAR(DecSun1+1)=CalendarYear,MONTH(DecSun1+1)=12),DecSun1+1,""))</f>
        <v>45627</v>
      </c>
      <c r="L46" s="3">
        <f>IF(DAY(DecSun1)=1,"",IF(AND(YEAR(DecSun1+2)=CalendarYear,MONTH(DecSun1+2)=12),DecSun1+2,""))</f>
        <v>45628</v>
      </c>
      <c r="M46" s="3">
        <f>IF(DAY(DecSun1)=1,"",IF(AND(YEAR(DecSun1+3)=CalendarYear,MONTH(DecSun1+3)=12),DecSun1+3,""))</f>
        <v>45629</v>
      </c>
      <c r="N46" s="3">
        <f>IF(DAY(DecSun1)=1,"",IF(AND(YEAR(DecSun1+4)=CalendarYear,MONTH(DecSun1+4)=12),DecSun1+4,""))</f>
        <v>45630</v>
      </c>
      <c r="O46" s="3">
        <f>IF(DAY(DecSun1)=1,"",IF(AND(YEAR(DecSun1+5)=CalendarYear,MONTH(DecSun1+5)=12),DecSun1+5,""))</f>
        <v>45631</v>
      </c>
      <c r="P46" s="3">
        <f>IF(DAY(DecSun1)=1,"",IF(AND(YEAR(DecSun1+6)=CalendarYear,MONTH(DecSun1+6)=12),DecSun1+6,""))</f>
        <v>45632</v>
      </c>
      <c r="Q46" s="33">
        <f>IF(DAY(DecSun1)=1,IF(AND(YEAR(DecSun1)=CalendarYear,MONTH(DecSun1)=12),DecSun1,""),IF(AND(YEAR(DecSun1+7)=CalendarYear,MONTH(DecSun1+7)=12),DecSun1+7,""))</f>
        <v>45633</v>
      </c>
      <c r="S46" s="5"/>
      <c r="U46" s="8"/>
    </row>
    <row r="47" spans="1:21" ht="15" customHeight="1" x14ac:dyDescent="0.2">
      <c r="A47" s="26"/>
      <c r="C47" s="33">
        <f>IF(DAY(NovSun1)=1,IF(AND(YEAR(NovSun1+1)=CalendarYear,MONTH(NovSun1+1)=11),NovSun1+1,""),IF(AND(YEAR(NovSun1+8)=CalendarYear,MONTH(NovSun1+8)=11),NovSun1+8,""))</f>
        <v>45599</v>
      </c>
      <c r="D47" s="3">
        <f>IF(DAY(NovSun1)=1,IF(AND(YEAR(NovSun1+2)=CalendarYear,MONTH(NovSun1+2)=11),NovSun1+2,""),IF(AND(YEAR(NovSun1+9)=CalendarYear,MONTH(NovSun1+9)=11),NovSun1+9,""))</f>
        <v>45600</v>
      </c>
      <c r="E47" s="3">
        <f>IF(DAY(NovSun1)=1,IF(AND(YEAR(NovSun1+3)=CalendarYear,MONTH(NovSun1+3)=11),NovSun1+3,""),IF(AND(YEAR(NovSun1+10)=CalendarYear,MONTH(NovSun1+10)=11),NovSun1+10,""))</f>
        <v>45601</v>
      </c>
      <c r="F47" s="3">
        <f>IF(DAY(NovSun1)=1,IF(AND(YEAR(NovSun1+4)=CalendarYear,MONTH(NovSun1+4)=11),NovSun1+4,""),IF(AND(YEAR(NovSun1+11)=CalendarYear,MONTH(NovSun1+11)=11),NovSun1+11,""))</f>
        <v>45602</v>
      </c>
      <c r="G47" s="3">
        <f>IF(DAY(NovSun1)=1,IF(AND(YEAR(NovSun1+5)=CalendarYear,MONTH(NovSun1+5)=11),NovSun1+5,""),IF(AND(YEAR(NovSun1+12)=CalendarYear,MONTH(NovSun1+12)=11),NovSun1+12,""))</f>
        <v>45603</v>
      </c>
      <c r="H47" s="3">
        <f>IF(DAY(NovSun1)=1,IF(AND(YEAR(NovSun1+6)=CalendarYear,MONTH(NovSun1+6)=11),NovSun1+6,""),IF(AND(YEAR(NovSun1+13)=CalendarYear,MONTH(NovSun1+13)=11),NovSun1+13,""))</f>
        <v>45604</v>
      </c>
      <c r="I47" s="33">
        <f>IF(DAY(NovSun1)=1,IF(AND(YEAR(NovSun1+7)=CalendarYear,MONTH(NovSun1+7)=11),NovSun1+7,""),IF(AND(YEAR(NovSun1+14)=CalendarYear,MONTH(NovSun1+14)=11),NovSun1+14,""))</f>
        <v>45605</v>
      </c>
      <c r="K47" s="33">
        <f>IF(DAY(DecSun1)=1,IF(AND(YEAR(DecSun1+1)=CalendarYear,MONTH(DecSun1+1)=12),DecSun1+1,""),IF(AND(YEAR(DecSun1+8)=CalendarYear,MONTH(DecSun1+8)=12),DecSun1+8,""))</f>
        <v>45634</v>
      </c>
      <c r="L47" s="3">
        <f>IF(DAY(DecSun1)=1,IF(AND(YEAR(DecSun1+2)=CalendarYear,MONTH(DecSun1+2)=12),DecSun1+2,""),IF(AND(YEAR(DecSun1+9)=CalendarYear,MONTH(DecSun1+9)=12),DecSun1+9,""))</f>
        <v>45635</v>
      </c>
      <c r="M47" s="3">
        <f>IF(DAY(DecSun1)=1,IF(AND(YEAR(DecSun1+3)=CalendarYear,MONTH(DecSun1+3)=12),DecSun1+3,""),IF(AND(YEAR(DecSun1+10)=CalendarYear,MONTH(DecSun1+10)=12),DecSun1+10,""))</f>
        <v>45636</v>
      </c>
      <c r="N47" s="3">
        <f>IF(DAY(DecSun1)=1,IF(AND(YEAR(DecSun1+4)=CalendarYear,MONTH(DecSun1+4)=12),DecSun1+4,""),IF(AND(YEAR(DecSun1+11)=CalendarYear,MONTH(DecSun1+11)=12),DecSun1+11,""))</f>
        <v>45637</v>
      </c>
      <c r="O47" s="3">
        <f>IF(DAY(DecSun1)=1,IF(AND(YEAR(DecSun1+5)=CalendarYear,MONTH(DecSun1+5)=12),DecSun1+5,""),IF(AND(YEAR(DecSun1+12)=CalendarYear,MONTH(DecSun1+12)=12),DecSun1+12,""))</f>
        <v>45638</v>
      </c>
      <c r="P47" s="3">
        <f>IF(DAY(DecSun1)=1,IF(AND(YEAR(DecSun1+6)=CalendarYear,MONTH(DecSun1+6)=12),DecSun1+6,""),IF(AND(YEAR(DecSun1+13)=CalendarYear,MONTH(DecSun1+13)=12),DecSun1+13,""))</f>
        <v>45639</v>
      </c>
      <c r="Q47" s="33">
        <f>IF(DAY(DecSun1)=1,IF(AND(YEAR(DecSun1+7)=CalendarYear,MONTH(DecSun1+7)=12),DecSun1+7,""),IF(AND(YEAR(DecSun1+14)=CalendarYear,MONTH(DecSun1+14)=12),DecSun1+14,""))</f>
        <v>45640</v>
      </c>
      <c r="S47" s="5"/>
      <c r="U47" s="40" t="s">
        <v>27</v>
      </c>
    </row>
    <row r="48" spans="1:21" ht="15" customHeight="1" x14ac:dyDescent="0.2">
      <c r="C48" s="33">
        <f>IF(DAY(NovSun1)=1,IF(AND(YEAR(NovSun1+8)=CalendarYear,MONTH(NovSun1+8)=11),NovSun1+8,""),IF(AND(YEAR(NovSun1+15)=CalendarYear,MONTH(NovSun1+15)=11),NovSun1+15,""))</f>
        <v>45606</v>
      </c>
      <c r="D48" s="3">
        <f>IF(DAY(NovSun1)=1,IF(AND(YEAR(NovSun1+9)=CalendarYear,MONTH(NovSun1+9)=11),NovSun1+9,""),IF(AND(YEAR(NovSun1+16)=CalendarYear,MONTH(NovSun1+16)=11),NovSun1+16,""))</f>
        <v>45607</v>
      </c>
      <c r="E48" s="3">
        <f>IF(DAY(NovSun1)=1,IF(AND(YEAR(NovSun1+10)=CalendarYear,MONTH(NovSun1+10)=11),NovSun1+10,""),IF(AND(YEAR(NovSun1+17)=CalendarYear,MONTH(NovSun1+17)=11),NovSun1+17,""))</f>
        <v>45608</v>
      </c>
      <c r="F48" s="3">
        <f>IF(DAY(NovSun1)=1,IF(AND(YEAR(NovSun1+11)=CalendarYear,MONTH(NovSun1+11)=11),NovSun1+11,""),IF(AND(YEAR(NovSun1+18)=CalendarYear,MONTH(NovSun1+18)=11),NovSun1+18,""))</f>
        <v>45609</v>
      </c>
      <c r="G48" s="3">
        <f>IF(DAY(NovSun1)=1,IF(AND(YEAR(NovSun1+12)=CalendarYear,MONTH(NovSun1+12)=11),NovSun1+12,""),IF(AND(YEAR(NovSun1+19)=CalendarYear,MONTH(NovSun1+19)=11),NovSun1+19,""))</f>
        <v>45610</v>
      </c>
      <c r="H48" s="3">
        <f>IF(DAY(NovSun1)=1,IF(AND(YEAR(NovSun1+13)=CalendarYear,MONTH(NovSun1+13)=11),NovSun1+13,""),IF(AND(YEAR(NovSun1+20)=CalendarYear,MONTH(NovSun1+20)=11),NovSun1+20,""))</f>
        <v>45611</v>
      </c>
      <c r="I48" s="33">
        <f>IF(DAY(NovSun1)=1,IF(AND(YEAR(NovSun1+14)=CalendarYear,MONTH(NovSun1+14)=11),NovSun1+14,""),IF(AND(YEAR(NovSun1+21)=CalendarYear,MONTH(NovSun1+21)=11),NovSun1+21,""))</f>
        <v>45612</v>
      </c>
      <c r="K48" s="33">
        <f>IF(DAY(DecSun1)=1,IF(AND(YEAR(DecSun1+8)=CalendarYear,MONTH(DecSun1+8)=12),DecSun1+8,""),IF(AND(YEAR(DecSun1+15)=CalendarYear,MONTH(DecSun1+15)=12),DecSun1+15,""))</f>
        <v>45641</v>
      </c>
      <c r="L48" s="3">
        <f>IF(DAY(DecSun1)=1,IF(AND(YEAR(DecSun1+9)=CalendarYear,MONTH(DecSun1+9)=12),DecSun1+9,""),IF(AND(YEAR(DecSun1+16)=CalendarYear,MONTH(DecSun1+16)=12),DecSun1+16,""))</f>
        <v>45642</v>
      </c>
      <c r="M48" s="3">
        <f>IF(DAY(DecSun1)=1,IF(AND(YEAR(DecSun1+10)=CalendarYear,MONTH(DecSun1+10)=12),DecSun1+10,""),IF(AND(YEAR(DecSun1+17)=CalendarYear,MONTH(DecSun1+17)=12),DecSun1+17,""))</f>
        <v>45643</v>
      </c>
      <c r="N48" s="3">
        <f>IF(DAY(DecSun1)=1,IF(AND(YEAR(DecSun1+11)=CalendarYear,MONTH(DecSun1+11)=12),DecSun1+11,""),IF(AND(YEAR(DecSun1+18)=CalendarYear,MONTH(DecSun1+18)=12),DecSun1+18,""))</f>
        <v>45644</v>
      </c>
      <c r="O48" s="3">
        <f>IF(DAY(DecSun1)=1,IF(AND(YEAR(DecSun1+12)=CalendarYear,MONTH(DecSun1+12)=12),DecSun1+12,""),IF(AND(YEAR(DecSun1+19)=CalendarYear,MONTH(DecSun1+19)=12),DecSun1+19,""))</f>
        <v>45645</v>
      </c>
      <c r="P48" s="3">
        <f>IF(DAY(DecSun1)=1,IF(AND(YEAR(DecSun1+13)=CalendarYear,MONTH(DecSun1+13)=12),DecSun1+13,""),IF(AND(YEAR(DecSun1+20)=CalendarYear,MONTH(DecSun1+20)=12),DecSun1+20,""))</f>
        <v>45646</v>
      </c>
      <c r="Q48" s="33">
        <f>IF(DAY(DecSun1)=1,IF(AND(YEAR(DecSun1+14)=CalendarYear,MONTH(DecSun1+14)=12),DecSun1+14,""),IF(AND(YEAR(DecSun1+21)=CalendarYear,MONTH(DecSun1+21)=12),DecSun1+21,""))</f>
        <v>45647</v>
      </c>
      <c r="S48" s="5"/>
      <c r="U48" s="40"/>
    </row>
    <row r="49" spans="3:21" ht="15" customHeight="1" x14ac:dyDescent="0.2">
      <c r="C49" s="33">
        <f>IF(DAY(NovSun1)=1,IF(AND(YEAR(NovSun1+15)=CalendarYear,MONTH(NovSun1+15)=11),NovSun1+15,""),IF(AND(YEAR(NovSun1+22)=CalendarYear,MONTH(NovSun1+22)=11),NovSun1+22,""))</f>
        <v>45613</v>
      </c>
      <c r="D49" s="3">
        <f>IF(DAY(NovSun1)=1,IF(AND(YEAR(NovSun1+16)=CalendarYear,MONTH(NovSun1+16)=11),NovSun1+16,""),IF(AND(YEAR(NovSun1+23)=CalendarYear,MONTH(NovSun1+23)=11),NovSun1+23,""))</f>
        <v>45614</v>
      </c>
      <c r="E49" s="3">
        <f>IF(DAY(NovSun1)=1,IF(AND(YEAR(NovSun1+17)=CalendarYear,MONTH(NovSun1+17)=11),NovSun1+17,""),IF(AND(YEAR(NovSun1+24)=CalendarYear,MONTH(NovSun1+24)=11),NovSun1+24,""))</f>
        <v>45615</v>
      </c>
      <c r="F49" s="3">
        <f>IF(DAY(NovSun1)=1,IF(AND(YEAR(NovSun1+18)=CalendarYear,MONTH(NovSun1+18)=11),NovSun1+18,""),IF(AND(YEAR(NovSun1+25)=CalendarYear,MONTH(NovSun1+25)=11),NovSun1+25,""))</f>
        <v>45616</v>
      </c>
      <c r="G49" s="3">
        <f>IF(DAY(NovSun1)=1,IF(AND(YEAR(NovSun1+19)=CalendarYear,MONTH(NovSun1+19)=11),NovSun1+19,""),IF(AND(YEAR(NovSun1+26)=CalendarYear,MONTH(NovSun1+26)=11),NovSun1+26,""))</f>
        <v>45617</v>
      </c>
      <c r="H49" s="3">
        <f>IF(DAY(NovSun1)=1,IF(AND(YEAR(NovSun1+20)=CalendarYear,MONTH(NovSun1+20)=11),NovSun1+20,""),IF(AND(YEAR(NovSun1+27)=CalendarYear,MONTH(NovSun1+27)=11),NovSun1+27,""))</f>
        <v>45618</v>
      </c>
      <c r="I49" s="33">
        <f>IF(DAY(NovSun1)=1,IF(AND(YEAR(NovSun1+21)=CalendarYear,MONTH(NovSun1+21)=11),NovSun1+21,""),IF(AND(YEAR(NovSun1+28)=CalendarYear,MONTH(NovSun1+28)=11),NovSun1+28,""))</f>
        <v>45619</v>
      </c>
      <c r="K49" s="33">
        <f>IF(DAY(DecSun1)=1,IF(AND(YEAR(DecSun1+15)=CalendarYear,MONTH(DecSun1+15)=12),DecSun1+15,""),IF(AND(YEAR(DecSun1+22)=CalendarYear,MONTH(DecSun1+22)=12),DecSun1+22,""))</f>
        <v>45648</v>
      </c>
      <c r="L49" s="31">
        <f>IF(DAY(DecSun1)=1,IF(AND(YEAR(DecSun1+16)=CalendarYear,MONTH(DecSun1+16)=12),DecSun1+16,""),IF(AND(YEAR(DecSun1+23)=CalendarYear,MONTH(DecSun1+23)=12),DecSun1+23,""))</f>
        <v>45649</v>
      </c>
      <c r="M49" s="31">
        <f>IF(DAY(DecSun1)=1,IF(AND(YEAR(DecSun1+17)=CalendarYear,MONTH(DecSun1+17)=12),DecSun1+17,""),IF(AND(YEAR(DecSun1+24)=CalendarYear,MONTH(DecSun1+24)=12),DecSun1+24,""))</f>
        <v>45650</v>
      </c>
      <c r="N49" s="31">
        <f>IF(DAY(DecSun1)=1,IF(AND(YEAR(DecSun1+18)=CalendarYear,MONTH(DecSun1+18)=12),DecSun1+18,""),IF(AND(YEAR(DecSun1+25)=CalendarYear,MONTH(DecSun1+25)=12),DecSun1+25,""))</f>
        <v>45651</v>
      </c>
      <c r="O49" s="31">
        <f>IF(DAY(DecSun1)=1,IF(AND(YEAR(DecSun1+19)=CalendarYear,MONTH(DecSun1+19)=12),DecSun1+19,""),IF(AND(YEAR(DecSun1+26)=CalendarYear,MONTH(DecSun1+26)=12),DecSun1+26,""))</f>
        <v>45652</v>
      </c>
      <c r="P49" s="31">
        <f>IF(DAY(DecSun1)=1,IF(AND(YEAR(DecSun1+20)=CalendarYear,MONTH(DecSun1+20)=12),DecSun1+20,""),IF(AND(YEAR(DecSun1+27)=CalendarYear,MONTH(DecSun1+27)=12),DecSun1+27,""))</f>
        <v>45653</v>
      </c>
      <c r="Q49" s="33">
        <f>IF(DAY(DecSun1)=1,IF(AND(YEAR(DecSun1+21)=CalendarYear,MONTH(DecSun1+21)=12),DecSun1+21,""),IF(AND(YEAR(DecSun1+28)=CalendarYear,MONTH(DecSun1+28)=12),DecSun1+28,""))</f>
        <v>45654</v>
      </c>
      <c r="S49" s="5"/>
      <c r="U49" s="40"/>
    </row>
    <row r="50" spans="3:21" ht="15" customHeight="1" x14ac:dyDescent="0.2">
      <c r="C50" s="33">
        <f>IF(DAY(NovSun1)=1,IF(AND(YEAR(NovSun1+22)=CalendarYear,MONTH(NovSun1+22)=11),NovSun1+22,""),IF(AND(YEAR(NovSun1+29)=CalendarYear,MONTH(NovSun1+29)=11),NovSun1+29,""))</f>
        <v>45620</v>
      </c>
      <c r="D50" s="3">
        <f>IF(DAY(NovSun1)=1,IF(AND(YEAR(NovSun1+23)=CalendarYear,MONTH(NovSun1+23)=11),NovSun1+23,""),IF(AND(YEAR(NovSun1+30)=CalendarYear,MONTH(NovSun1+30)=11),NovSun1+30,""))</f>
        <v>45621</v>
      </c>
      <c r="E50" s="3">
        <f>IF(DAY(NovSun1)=1,IF(AND(YEAR(NovSun1+24)=CalendarYear,MONTH(NovSun1+24)=11),NovSun1+24,""),IF(AND(YEAR(NovSun1+31)=CalendarYear,MONTH(NovSun1+31)=11),NovSun1+31,""))</f>
        <v>45622</v>
      </c>
      <c r="F50" s="31">
        <f>IF(DAY(NovSun1)=1,IF(AND(YEAR(NovSun1+25)=CalendarYear,MONTH(NovSun1+25)=11),NovSun1+25,""),IF(AND(YEAR(NovSun1+32)=CalendarYear,MONTH(NovSun1+32)=11),NovSun1+32,""))</f>
        <v>45623</v>
      </c>
      <c r="G50" s="31">
        <f>IF(DAY(NovSun1)=1,IF(AND(YEAR(NovSun1+26)=CalendarYear,MONTH(NovSun1+26)=11),NovSun1+26,""),IF(AND(YEAR(NovSun1+33)=CalendarYear,MONTH(NovSun1+33)=11),NovSun1+33,""))</f>
        <v>45624</v>
      </c>
      <c r="H50" s="31">
        <f>IF(DAY(NovSun1)=1,IF(AND(YEAR(NovSun1+27)=CalendarYear,MONTH(NovSun1+27)=11),NovSun1+27,""),IF(AND(YEAR(NovSun1+34)=CalendarYear,MONTH(NovSun1+34)=11),NovSun1+34,""))</f>
        <v>45625</v>
      </c>
      <c r="I50" s="33">
        <f>IF(DAY(NovSun1)=1,IF(AND(YEAR(NovSun1+28)=CalendarYear,MONTH(NovSun1+28)=11),NovSun1+28,""),IF(AND(YEAR(NovSun1+35)=CalendarYear,MONTH(NovSun1+35)=11),NovSun1+35,""))</f>
        <v>45626</v>
      </c>
      <c r="K50" s="33">
        <f>IF(DAY(DecSun1)=1,IF(AND(YEAR(DecSun1+22)=CalendarYear,MONTH(DecSun1+22)=12),DecSun1+22,""),IF(AND(YEAR(DecSun1+29)=CalendarYear,MONTH(DecSun1+29)=12),DecSun1+29,""))</f>
        <v>45655</v>
      </c>
      <c r="L50" s="3">
        <f>IF(DAY(DecSun1)=1,IF(AND(YEAR(DecSun1+23)=CalendarYear,MONTH(DecSun1+23)=12),DecSun1+23,""),IF(AND(YEAR(DecSun1+30)=CalendarYear,MONTH(DecSun1+30)=12),DecSun1+30,""))</f>
        <v>45656</v>
      </c>
      <c r="M50" s="31">
        <f>IF(DAY(DecSun1)=1,IF(AND(YEAR(DecSun1+24)=CalendarYear,MONTH(DecSun1+24)=12),DecSun1+24,""),IF(AND(YEAR(DecSun1+31)=CalendarYear,MONTH(DecSun1+31)=12),DecSun1+31,""))</f>
        <v>45657</v>
      </c>
      <c r="N50" s="3" t="str">
        <f>IF(DAY(DecSun1)=1,IF(AND(YEAR(DecSun1+25)=CalendarYear,MONTH(DecSun1+25)=12),DecSun1+25,""),IF(AND(YEAR(DecSun1+32)=CalendarYear,MONTH(DecSun1+32)=12),DecSun1+32,""))</f>
        <v/>
      </c>
      <c r="O50" s="3" t="str">
        <f>IF(DAY(DecSun1)=1,IF(AND(YEAR(DecSun1+26)=CalendarYear,MONTH(DecSun1+26)=12),DecSun1+26,""),IF(AND(YEAR(DecSun1+33)=CalendarYear,MONTH(DecSun1+33)=12),DecSun1+33,""))</f>
        <v/>
      </c>
      <c r="P50" s="3" t="str">
        <f>IF(DAY(DecSun1)=1,IF(AND(YEAR(DecSun1+27)=CalendarYear,MONTH(DecSun1+27)=12),DecSun1+27,""),IF(AND(YEAR(DecSun1+34)=CalendarYear,MONTH(DecSun1+34)=12),DecSun1+34,""))</f>
        <v/>
      </c>
      <c r="Q50" s="33" t="str">
        <f>IF(DAY(DecSun1)=1,IF(AND(YEAR(DecSun1+28)=CalendarYear,MONTH(DecSun1+28)=12),DecSun1+28,""),IF(AND(YEAR(DecSun1+35)=CalendarYear,MONTH(DecSun1+35)=12),DecSun1+35,""))</f>
        <v/>
      </c>
      <c r="S50" s="5"/>
      <c r="U50" s="40"/>
    </row>
    <row r="51" spans="3:21" ht="15" hidden="1" customHeight="1" x14ac:dyDescent="0.2">
      <c r="C51" s="33" t="str">
        <f>IF(DAY(NovSun1)=1,IF(AND(YEAR(NovSun1+29)=CalendarYear,MONTH(NovSun1+29)=11),NovSun1+29,""),IF(AND(YEAR(NovSun1+36)=CalendarYear,MONTH(NovSun1+36)=11),NovSun1+36,""))</f>
        <v/>
      </c>
      <c r="D51" s="3" t="str">
        <f>IF(DAY(NovSun1)=1,IF(AND(YEAR(NovSun1+30)=CalendarYear,MONTH(NovSun1+30)=11),NovSun1+30,""),IF(AND(YEAR(NovSun1+37)=CalendarYear,MONTH(NovSun1+37)=11),NovSun1+37,""))</f>
        <v/>
      </c>
      <c r="E51" s="3" t="str">
        <f>IF(DAY(NovSun1)=1,IF(AND(YEAR(NovSun1+31)=CalendarYear,MONTH(NovSun1+31)=11),NovSun1+31,""),IF(AND(YEAR(NovSun1+38)=CalendarYear,MONTH(NovSun1+38)=11),NovSun1+38,""))</f>
        <v/>
      </c>
      <c r="F51" s="3" t="str">
        <f>IF(DAY(NovSun1)=1,IF(AND(YEAR(NovSun1+32)=CalendarYear,MONTH(NovSun1+32)=11),NovSun1+32,""),IF(AND(YEAR(NovSun1+39)=CalendarYear,MONTH(NovSun1+39)=11),NovSun1+39,""))</f>
        <v/>
      </c>
      <c r="G51" s="3" t="str">
        <f>IF(DAY(NovSun1)=1,IF(AND(YEAR(NovSun1+33)=CalendarYear,MONTH(NovSun1+33)=11),NovSun1+33,""),IF(AND(YEAR(NovSun1+40)=CalendarYear,MONTH(NovSun1+40)=11),NovSun1+40,""))</f>
        <v/>
      </c>
      <c r="H51" s="3" t="str">
        <f>IF(DAY(NovSun1)=1,IF(AND(YEAR(NovSun1+34)=CalendarYear,MONTH(NovSun1+34)=11),NovSun1+34,""),IF(AND(YEAR(NovSun1+41)=CalendarYear,MONTH(NovSun1+41)=11),NovSun1+41,""))</f>
        <v/>
      </c>
      <c r="I51" s="3" t="str">
        <f>IF(DAY(NovSun1)=1,IF(AND(YEAR(NovSun1+35)=CalendarYear,MONTH(NovSun1+35)=11),NovSun1+35,""),IF(AND(YEAR(NovSun1+42)=CalendarYear,MONTH(NovSun1+42)=11),NovSun1+42,""))</f>
        <v/>
      </c>
      <c r="K51" s="3" t="str">
        <f>IF(DAY(DecSun1)=1,IF(AND(YEAR(DecSun1+29)=CalendarYear,MONTH(DecSun1+29)=12),DecSun1+29,""),IF(AND(YEAR(DecSun1+36)=CalendarYear,MONTH(DecSun1+36)=12),DecSun1+36,""))</f>
        <v/>
      </c>
      <c r="L51" s="3" t="str">
        <f>IF(DAY(DecSun1)=1,IF(AND(YEAR(DecSun1+30)=CalendarYear,MONTH(DecSun1+30)=12),DecSun1+30,""),IF(AND(YEAR(DecSun1+37)=CalendarYear,MONTH(DecSun1+37)=12),DecSun1+37,""))</f>
        <v/>
      </c>
      <c r="M51" s="3" t="str">
        <f>IF(DAY(DecSun1)=1,IF(AND(YEAR(DecSun1+31)=CalendarYear,MONTH(DecSun1+31)=12),DecSun1+31,""),IF(AND(YEAR(DecSun1+38)=CalendarYear,MONTH(DecSun1+38)=12),DecSun1+38,""))</f>
        <v/>
      </c>
      <c r="N51" s="3" t="str">
        <f>IF(DAY(DecSun1)=1,IF(AND(YEAR(DecSun1+32)=CalendarYear,MONTH(DecSun1+32)=12),DecSun1+32,""),IF(AND(YEAR(DecSun1+39)=CalendarYear,MONTH(DecSun1+39)=12),DecSun1+39,""))</f>
        <v/>
      </c>
      <c r="O51" s="3" t="str">
        <f>IF(DAY(DecSun1)=1,IF(AND(YEAR(DecSun1+33)=CalendarYear,MONTH(DecSun1+33)=12),DecSun1+33,""),IF(AND(YEAR(DecSun1+40)=CalendarYear,MONTH(DecSun1+40)=12),DecSun1+40,""))</f>
        <v/>
      </c>
      <c r="P51" s="3" t="str">
        <f>IF(DAY(DecSun1)=1,IF(AND(YEAR(DecSun1+34)=CalendarYear,MONTH(DecSun1+34)=12),DecSun1+34,""),IF(AND(YEAR(DecSun1+41)=CalendarYear,MONTH(DecSun1+41)=12),DecSun1+41,""))</f>
        <v/>
      </c>
      <c r="Q51" s="3" t="str">
        <f>IF(DAY(DecSun1)=1,IF(AND(YEAR(DecSun1+35)=CalendarYear,MONTH(DecSun1+35)=12),DecSun1+35,""),IF(AND(YEAR(DecSun1+42)=CalendarYear,MONTH(DecSun1+42)=12),DecSun1+42,""))</f>
        <v/>
      </c>
      <c r="S51" s="5"/>
      <c r="U51" s="40"/>
    </row>
    <row r="52" spans="3:21" ht="15" customHeight="1" x14ac:dyDescent="0.2">
      <c r="C52" s="34"/>
      <c r="U52" s="7"/>
    </row>
    <row r="53" spans="3:21" ht="15" customHeight="1" x14ac:dyDescent="0.2">
      <c r="U53" s="7"/>
    </row>
    <row r="54" spans="3:21" ht="15" customHeight="1" x14ac:dyDescent="0.2"/>
    <row r="55" spans="3:21" ht="15" customHeight="1" x14ac:dyDescent="0.2"/>
    <row r="56" spans="3:21" ht="15" customHeight="1" x14ac:dyDescent="0.2"/>
    <row r="57" spans="3:21" ht="15" customHeight="1" x14ac:dyDescent="0.2"/>
    <row r="58" spans="3:21" ht="15" customHeight="1" x14ac:dyDescent="0.2"/>
    <row r="59" spans="3:21" ht="15" customHeight="1" x14ac:dyDescent="0.2"/>
    <row r="60" spans="3:21" ht="15" customHeight="1" x14ac:dyDescent="0.2"/>
    <row r="61" spans="3:21" ht="15" customHeight="1" x14ac:dyDescent="0.2"/>
    <row r="62" spans="3:21" ht="15" customHeight="1" x14ac:dyDescent="0.2"/>
    <row r="63" spans="3:21" ht="15" customHeight="1" x14ac:dyDescent="0.2"/>
    <row r="64" spans="3:21" ht="15" customHeight="1" x14ac:dyDescent="0.2"/>
    <row r="65" ht="15" customHeight="1" x14ac:dyDescent="0.2"/>
  </sheetData>
  <mergeCells count="14">
    <mergeCell ref="C1:F1"/>
    <mergeCell ref="C3:I3"/>
    <mergeCell ref="K3:Q3"/>
    <mergeCell ref="U47:U51"/>
    <mergeCell ref="C36:I36"/>
    <mergeCell ref="K36:Q36"/>
    <mergeCell ref="C44:I44"/>
    <mergeCell ref="K44:Q44"/>
    <mergeCell ref="C11:I11"/>
    <mergeCell ref="K11:Q11"/>
    <mergeCell ref="C20:I20"/>
    <mergeCell ref="K20:Q20"/>
    <mergeCell ref="C28:I28"/>
    <mergeCell ref="K28:Q28"/>
  </mergeCells>
  <phoneticPr fontId="6" type="noConversion"/>
  <dataValidations count="18">
    <dataValidation allowBlank="1" showInputMessage="1" showErrorMessage="1" errorTitle="Invalid Year" error="Enter a year from 1900 to 9999, or use the scroll bar to find a year." sqref="C1" xr:uid="{00000000-0002-0000-0000-000000000000}"/>
    <dataValidation allowBlank="1" showInputMessage="1" showErrorMessage="1" prompt="Create a Small Business Calendar for any year in this worksheet. Helpful instructions on how to use this worksheet are in cells in this column. Select the spinner in cell at right to change the year in cell C1. Important Dates label is in cell U1" sqref="A1" xr:uid="{62530F90-F455-4AD9-A303-CB95B9DEACE8}"/>
    <dataValidation allowBlank="1" showInputMessage="1" showErrorMessage="1" prompt="Tip is in cell at right" sqref="A2" xr:uid="{6EDEAF80-10EC-4A66-83A1-C145C5535A76}"/>
    <dataValidation allowBlank="1" showInputMessage="1" showErrorMessage="1" prompt="Selected year calendar is in cells C3 through Q55, January calendar in cells C4 to I10, and February calendar in cells K4 to Q10. January label is in cell C3 and February in cell K3. Enter important dates and occasions in cells U3 through U42" sqref="A3" xr:uid="{9C131FF2-802F-470E-8992-C92DDD9A9719}"/>
    <dataValidation allowBlank="1" showInputMessage="1" showErrorMessage="1" prompt="January calendar table is in cells C4 to I10 and February calendar table in cells K4 to Q10. Next instruction is in cell A12" sqref="A4" xr:uid="{C39E7A26-3839-4431-B3A9-583B0741D4DC}"/>
    <dataValidation allowBlank="1" showInputMessage="1" showErrorMessage="1" prompt="March label is in cell C12 and April in cell K12" sqref="A11" xr:uid="{624A3294-D6F4-435E-9EA9-4EFF3765D428}"/>
    <dataValidation allowBlank="1" showInputMessage="1" showErrorMessage="1" prompt="March calendar table is in cells C13 to I19 and April calendar table in cells K13 to Q19. Next instruction is in cell A21" sqref="A12" xr:uid="{1A525F98-8449-4D88-B90A-4375332B2095}"/>
    <dataValidation allowBlank="1" showInputMessage="1" showErrorMessage="1" prompt="May label is in cell C21 and June in cell K21" sqref="A20" xr:uid="{EC6D7D48-629A-4430-ACC8-3DC438FCC886}"/>
    <dataValidation allowBlank="1" showInputMessage="1" showErrorMessage="1" prompt="May calendar table is in cells C22 to I28 and June calendar table in cells K22 to Q28. Next instruction is in cell A30" sqref="A21" xr:uid="{2D073566-8929-419C-AD7C-CE625815D112}"/>
    <dataValidation allowBlank="1" showInputMessage="1" showErrorMessage="1" prompt="July label is in cell C30 and August in cell K30_x000a_" sqref="A28" xr:uid="{0EAF927A-E1F5-4E32-821C-0ECDC12618B4}"/>
    <dataValidation allowBlank="1" showInputMessage="1" showErrorMessage="1" prompt="July calendar table is in cells C31 to I37 and August calendar table in cells K31 to Q37. Next instruction is in cell A39" sqref="A29" xr:uid="{061F8525-096C-4C55-AC12-C98D24134114}"/>
    <dataValidation allowBlank="1" showInputMessage="1" showErrorMessage="1" prompt="September label is in cell C39 and October in cell K39" sqref="A36" xr:uid="{B980D9DE-6829-4B6F-86E1-BD4B04932D6F}"/>
    <dataValidation allowBlank="1" showInputMessage="1" showErrorMessage="1" prompt="September calendar table is in cells C40 to I46 and October calendar in cells K40 to Q46. Next instruction is in cell A44" sqref="A37" xr:uid="{52D585F2-633C-4B61-A2C0-7A75E0BD8E32}"/>
    <dataValidation allowBlank="1" showInputMessage="1" showErrorMessage="1" prompt="November label is in cell C48 and December in cell K48. Enter Email address in cell U48" sqref="A44" xr:uid="{6A1042B5-6637-4C20-B465-001E6B5067FD}"/>
    <dataValidation allowBlank="1" showInputMessage="1" showErrorMessage="1" prompt="November calendar table is in cells C49 to I55 and December calendar in cells K49 to Q55. Next instruction is in cell A51" sqref="A45" xr:uid="{C617C812-BE66-4400-A4AE-C8A191A75FA1}"/>
    <dataValidation allowBlank="1" showInputMessage="1" showErrorMessage="1" prompt="Enter Street Address in cell U44" sqref="A41" xr:uid="{7248FA93-DAD9-47ED-AB79-C683C57BE00C}"/>
    <dataValidation allowBlank="1" showInputMessage="1" showErrorMessage="1" prompt="Enter City, State, and Zip Code in cell U45. Next instruction is in cell A47" sqref="A42" xr:uid="{A34B104B-1747-4C0D-AC04-16709A85E8DC}"/>
    <dataValidation allowBlank="1" showInputMessage="1" showErrorMessage="1" prompt="Add company logo in cell U51" sqref="A47" xr:uid="{DD8E0C2F-E90A-4E05-991D-55908DEBC39D}"/>
  </dataValidations>
  <printOptions horizontalCentered="1" verticalCentered="1"/>
  <pageMargins left="0.25" right="0.25" top="0" bottom="0.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21BC54-13F8-4B39-BE59-75B4D70E2D6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4112E2F8-590C-4B38-A9F5-FB9EABF39D28}">
  <ds:schemaRefs>
    <ds:schemaRef ds:uri="http://schemas.microsoft.com/sharepoint/v3/contenttype/forms"/>
  </ds:schemaRefs>
</ds:datastoreItem>
</file>

<file path=customXml/itemProps3.xml><?xml version="1.0" encoding="utf-8"?>
<ds:datastoreItem xmlns:ds="http://schemas.openxmlformats.org/officeDocument/2006/customXml" ds:itemID="{B53C402E-EE2B-49CC-850F-F670BAD09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TM16410228</Template>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Start</vt:lpstr>
      <vt:lpstr>Yearly Calendar</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2024-01-10T19:15:42Z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